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SHA-OPTIPLEX-3010\Professional-shared\ALFAM2\Excel model\"/>
    </mc:Choice>
  </mc:AlternateContent>
  <xr:revisionPtr revIDLastSave="0" documentId="13_ncr:1_{A3AD92FC-914C-46D2-8D3D-6ED5C7A74D3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LFAM2 model" sheetId="1" r:id="rId1"/>
    <sheet name="Checks" sheetId="2" state="hidden" r:id="rId2"/>
    <sheet name="Parameters" sheetId="3" state="hidden" r:id="rId3"/>
    <sheet name="Calculations" sheetId="4" state="hidden" r:id="rId4"/>
    <sheet name="Input choices" sheetId="5" state="hidden" r:id="rId5"/>
    <sheet name="ChangeLog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2" l="1"/>
  <c r="B16" i="2" s="1"/>
  <c r="B15" i="2"/>
  <c r="E15" i="2" s="1"/>
  <c r="D15" i="2"/>
  <c r="E8" i="1"/>
  <c r="B6" i="2"/>
  <c r="B11" i="2"/>
  <c r="F11" i="2" s="1"/>
  <c r="B12" i="2"/>
  <c r="E12" i="2" s="1"/>
  <c r="B9" i="2"/>
  <c r="F9" i="2" s="1"/>
  <c r="P3" i="4"/>
  <c r="P5" i="4" s="1"/>
  <c r="P46" i="4" l="1"/>
  <c r="P35" i="4"/>
  <c r="P19" i="4"/>
  <c r="P30" i="4"/>
  <c r="P11" i="4"/>
  <c r="P43" i="4"/>
  <c r="P27" i="4"/>
  <c r="P38" i="4"/>
  <c r="P22" i="4"/>
  <c r="P42" i="4"/>
  <c r="P34" i="4"/>
  <c r="P26" i="4"/>
  <c r="P18" i="4"/>
  <c r="P10" i="4"/>
  <c r="P4" i="4"/>
  <c r="P39" i="4"/>
  <c r="P31" i="4"/>
  <c r="P23" i="4"/>
  <c r="P15" i="4"/>
  <c r="P7" i="4"/>
  <c r="P14" i="4"/>
  <c r="P6" i="4"/>
  <c r="E11" i="2"/>
  <c r="F12" i="2"/>
  <c r="E9" i="2"/>
  <c r="P44" i="4"/>
  <c r="P40" i="4"/>
  <c r="P36" i="4"/>
  <c r="P32" i="4"/>
  <c r="P28" i="4"/>
  <c r="P24" i="4"/>
  <c r="P20" i="4"/>
  <c r="P16" i="4"/>
  <c r="P12" i="4"/>
  <c r="P8" i="4"/>
  <c r="P45" i="4"/>
  <c r="P41" i="4"/>
  <c r="P37" i="4"/>
  <c r="P33" i="4"/>
  <c r="P29" i="4"/>
  <c r="P25" i="4"/>
  <c r="P21" i="4"/>
  <c r="P17" i="4"/>
  <c r="P13" i="4"/>
  <c r="P9" i="4"/>
  <c r="Q46" i="4"/>
  <c r="O46" i="4"/>
  <c r="K46" i="4"/>
  <c r="J46" i="4"/>
  <c r="I46" i="4"/>
  <c r="H46" i="4"/>
  <c r="G46" i="4"/>
  <c r="F46" i="4"/>
  <c r="E46" i="4"/>
  <c r="D46" i="4"/>
  <c r="B46" i="4"/>
  <c r="R46" i="4" s="1"/>
  <c r="Q45" i="4"/>
  <c r="O45" i="4"/>
  <c r="K45" i="4"/>
  <c r="J45" i="4"/>
  <c r="I45" i="4"/>
  <c r="H45" i="4"/>
  <c r="G45" i="4"/>
  <c r="F45" i="4"/>
  <c r="E45" i="4"/>
  <c r="D45" i="4"/>
  <c r="Q44" i="4"/>
  <c r="Y44" i="4" s="1"/>
  <c r="O44" i="4"/>
  <c r="K44" i="4"/>
  <c r="J44" i="4"/>
  <c r="I44" i="4"/>
  <c r="H44" i="4"/>
  <c r="G44" i="4"/>
  <c r="F44" i="4"/>
  <c r="E44" i="4"/>
  <c r="D44" i="4"/>
  <c r="Q43" i="4"/>
  <c r="Y43" i="4" s="1"/>
  <c r="O43" i="4"/>
  <c r="K43" i="4"/>
  <c r="J43" i="4"/>
  <c r="I43" i="4"/>
  <c r="H43" i="4"/>
  <c r="G43" i="4"/>
  <c r="F43" i="4"/>
  <c r="E43" i="4"/>
  <c r="D43" i="4"/>
  <c r="Q42" i="4"/>
  <c r="Y42" i="4" s="1"/>
  <c r="O42" i="4"/>
  <c r="K42" i="4"/>
  <c r="J42" i="4"/>
  <c r="I42" i="4"/>
  <c r="H42" i="4"/>
  <c r="G42" i="4"/>
  <c r="F42" i="4"/>
  <c r="E42" i="4"/>
  <c r="D42" i="4"/>
  <c r="Q41" i="4"/>
  <c r="O41" i="4"/>
  <c r="K41" i="4"/>
  <c r="J41" i="4"/>
  <c r="I41" i="4"/>
  <c r="H41" i="4"/>
  <c r="G41" i="4"/>
  <c r="F41" i="4"/>
  <c r="E41" i="4"/>
  <c r="D41" i="4"/>
  <c r="Q40" i="4"/>
  <c r="O40" i="4"/>
  <c r="K40" i="4"/>
  <c r="J40" i="4"/>
  <c r="I40" i="4"/>
  <c r="H40" i="4"/>
  <c r="G40" i="4"/>
  <c r="F40" i="4"/>
  <c r="E40" i="4"/>
  <c r="D40" i="4"/>
  <c r="Q39" i="4"/>
  <c r="Y39" i="4" s="1"/>
  <c r="O39" i="4"/>
  <c r="K39" i="4"/>
  <c r="J39" i="4"/>
  <c r="I39" i="4"/>
  <c r="H39" i="4"/>
  <c r="G39" i="4"/>
  <c r="F39" i="4"/>
  <c r="E39" i="4"/>
  <c r="D39" i="4"/>
  <c r="Q38" i="4"/>
  <c r="O38" i="4"/>
  <c r="K38" i="4"/>
  <c r="J38" i="4"/>
  <c r="I38" i="4"/>
  <c r="H38" i="4"/>
  <c r="G38" i="4"/>
  <c r="F38" i="4"/>
  <c r="E38" i="4"/>
  <c r="D38" i="4"/>
  <c r="Q37" i="4"/>
  <c r="O37" i="4"/>
  <c r="K37" i="4"/>
  <c r="J37" i="4"/>
  <c r="I37" i="4"/>
  <c r="H37" i="4"/>
  <c r="G37" i="4"/>
  <c r="F37" i="4"/>
  <c r="E37" i="4"/>
  <c r="D37" i="4"/>
  <c r="Q36" i="4"/>
  <c r="O36" i="4"/>
  <c r="K36" i="4"/>
  <c r="J36" i="4"/>
  <c r="I36" i="4"/>
  <c r="H36" i="4"/>
  <c r="G36" i="4"/>
  <c r="F36" i="4"/>
  <c r="E36" i="4"/>
  <c r="D36" i="4"/>
  <c r="Q35" i="4"/>
  <c r="Y35" i="4" s="1"/>
  <c r="O35" i="4"/>
  <c r="K35" i="4"/>
  <c r="J35" i="4"/>
  <c r="I35" i="4"/>
  <c r="H35" i="4"/>
  <c r="G35" i="4"/>
  <c r="F35" i="4"/>
  <c r="E35" i="4"/>
  <c r="D35" i="4"/>
  <c r="Q34" i="4"/>
  <c r="O34" i="4"/>
  <c r="K34" i="4"/>
  <c r="J34" i="4"/>
  <c r="I34" i="4"/>
  <c r="H34" i="4"/>
  <c r="G34" i="4"/>
  <c r="F34" i="4"/>
  <c r="E34" i="4"/>
  <c r="D34" i="4"/>
  <c r="Q33" i="4"/>
  <c r="O33" i="4"/>
  <c r="K33" i="4"/>
  <c r="J33" i="4"/>
  <c r="I33" i="4"/>
  <c r="H33" i="4"/>
  <c r="G33" i="4"/>
  <c r="F33" i="4"/>
  <c r="E33" i="4"/>
  <c r="D33" i="4"/>
  <c r="Q32" i="4"/>
  <c r="Y32" i="4" s="1"/>
  <c r="O32" i="4"/>
  <c r="K32" i="4"/>
  <c r="J32" i="4"/>
  <c r="I32" i="4"/>
  <c r="H32" i="4"/>
  <c r="G32" i="4"/>
  <c r="F32" i="4"/>
  <c r="E32" i="4"/>
  <c r="D32" i="4"/>
  <c r="Q31" i="4"/>
  <c r="O31" i="4"/>
  <c r="K31" i="4"/>
  <c r="J31" i="4"/>
  <c r="I31" i="4"/>
  <c r="H31" i="4"/>
  <c r="G31" i="4"/>
  <c r="F31" i="4"/>
  <c r="E31" i="4"/>
  <c r="D31" i="4"/>
  <c r="Q30" i="4"/>
  <c r="Y30" i="4" s="1"/>
  <c r="O30" i="4"/>
  <c r="K30" i="4"/>
  <c r="J30" i="4"/>
  <c r="I30" i="4"/>
  <c r="H30" i="4"/>
  <c r="G30" i="4"/>
  <c r="F30" i="4"/>
  <c r="E30" i="4"/>
  <c r="D30" i="4"/>
  <c r="Q29" i="4"/>
  <c r="O29" i="4"/>
  <c r="K29" i="4"/>
  <c r="J29" i="4"/>
  <c r="I29" i="4"/>
  <c r="H29" i="4"/>
  <c r="G29" i="4"/>
  <c r="F29" i="4"/>
  <c r="E29" i="4"/>
  <c r="D29" i="4"/>
  <c r="Q28" i="4"/>
  <c r="Y28" i="4" s="1"/>
  <c r="O28" i="4"/>
  <c r="K28" i="4"/>
  <c r="J28" i="4"/>
  <c r="I28" i="4"/>
  <c r="H28" i="4"/>
  <c r="G28" i="4"/>
  <c r="F28" i="4"/>
  <c r="E28" i="4"/>
  <c r="D28" i="4"/>
  <c r="Q27" i="4"/>
  <c r="O27" i="4"/>
  <c r="K27" i="4"/>
  <c r="J27" i="4"/>
  <c r="I27" i="4"/>
  <c r="H27" i="4"/>
  <c r="G27" i="4"/>
  <c r="F27" i="4"/>
  <c r="E27" i="4"/>
  <c r="D27" i="4"/>
  <c r="Q26" i="4"/>
  <c r="Y26" i="4" s="1"/>
  <c r="O26" i="4"/>
  <c r="K26" i="4"/>
  <c r="J26" i="4"/>
  <c r="I26" i="4"/>
  <c r="H26" i="4"/>
  <c r="G26" i="4"/>
  <c r="F26" i="4"/>
  <c r="E26" i="4"/>
  <c r="D26" i="4"/>
  <c r="Q25" i="4"/>
  <c r="Y25" i="4" s="1"/>
  <c r="O25" i="4"/>
  <c r="K25" i="4"/>
  <c r="J25" i="4"/>
  <c r="I25" i="4"/>
  <c r="H25" i="4"/>
  <c r="G25" i="4"/>
  <c r="F25" i="4"/>
  <c r="E25" i="4"/>
  <c r="D25" i="4"/>
  <c r="Q24" i="4"/>
  <c r="Y24" i="4" s="1"/>
  <c r="O24" i="4"/>
  <c r="K24" i="4"/>
  <c r="J24" i="4"/>
  <c r="I24" i="4"/>
  <c r="H24" i="4"/>
  <c r="G24" i="4"/>
  <c r="F24" i="4"/>
  <c r="E24" i="4"/>
  <c r="D24" i="4"/>
  <c r="Q23" i="4"/>
  <c r="Y23" i="4" s="1"/>
  <c r="O23" i="4"/>
  <c r="K23" i="4"/>
  <c r="J23" i="4"/>
  <c r="I23" i="4"/>
  <c r="H23" i="4"/>
  <c r="G23" i="4"/>
  <c r="F23" i="4"/>
  <c r="E23" i="4"/>
  <c r="D23" i="4"/>
  <c r="Q22" i="4"/>
  <c r="O22" i="4"/>
  <c r="K22" i="4"/>
  <c r="J22" i="4"/>
  <c r="I22" i="4"/>
  <c r="H22" i="4"/>
  <c r="G22" i="4"/>
  <c r="F22" i="4"/>
  <c r="E22" i="4"/>
  <c r="D22" i="4"/>
  <c r="Q21" i="4"/>
  <c r="O21" i="4"/>
  <c r="K21" i="4"/>
  <c r="J21" i="4"/>
  <c r="I21" i="4"/>
  <c r="H21" i="4"/>
  <c r="G21" i="4"/>
  <c r="F21" i="4"/>
  <c r="E21" i="4"/>
  <c r="D21" i="4"/>
  <c r="Q20" i="4"/>
  <c r="O20" i="4"/>
  <c r="K20" i="4"/>
  <c r="J20" i="4"/>
  <c r="I20" i="4"/>
  <c r="H20" i="4"/>
  <c r="G20" i="4"/>
  <c r="F20" i="4"/>
  <c r="E20" i="4"/>
  <c r="D20" i="4"/>
  <c r="Q19" i="4"/>
  <c r="Y19" i="4" s="1"/>
  <c r="O19" i="4"/>
  <c r="K19" i="4"/>
  <c r="J19" i="4"/>
  <c r="I19" i="4"/>
  <c r="H19" i="4"/>
  <c r="G19" i="4"/>
  <c r="F19" i="4"/>
  <c r="E19" i="4"/>
  <c r="D19" i="4"/>
  <c r="Q18" i="4"/>
  <c r="O18" i="4"/>
  <c r="K18" i="4"/>
  <c r="J18" i="4"/>
  <c r="I18" i="4"/>
  <c r="H18" i="4"/>
  <c r="G18" i="4"/>
  <c r="F18" i="4"/>
  <c r="E18" i="4"/>
  <c r="D18" i="4"/>
  <c r="Q17" i="4"/>
  <c r="O17" i="4"/>
  <c r="K17" i="4"/>
  <c r="J17" i="4"/>
  <c r="I17" i="4"/>
  <c r="H17" i="4"/>
  <c r="G17" i="4"/>
  <c r="F17" i="4"/>
  <c r="E17" i="4"/>
  <c r="D17" i="4"/>
  <c r="Q16" i="4"/>
  <c r="O16" i="4"/>
  <c r="K16" i="4"/>
  <c r="J16" i="4"/>
  <c r="I16" i="4"/>
  <c r="H16" i="4"/>
  <c r="G16" i="4"/>
  <c r="F16" i="4"/>
  <c r="E16" i="4"/>
  <c r="D16" i="4"/>
  <c r="Q15" i="4"/>
  <c r="Y15" i="4" s="1"/>
  <c r="O15" i="4"/>
  <c r="K15" i="4"/>
  <c r="J15" i="4"/>
  <c r="I15" i="4"/>
  <c r="H15" i="4"/>
  <c r="G15" i="4"/>
  <c r="F15" i="4"/>
  <c r="E15" i="4"/>
  <c r="D15" i="4"/>
  <c r="Q14" i="4"/>
  <c r="O14" i="4"/>
  <c r="K14" i="4"/>
  <c r="J14" i="4"/>
  <c r="I14" i="4"/>
  <c r="H14" i="4"/>
  <c r="G14" i="4"/>
  <c r="F14" i="4"/>
  <c r="E14" i="4"/>
  <c r="D14" i="4"/>
  <c r="Q13" i="4"/>
  <c r="Y13" i="4" s="1"/>
  <c r="O13" i="4"/>
  <c r="K13" i="4"/>
  <c r="J13" i="4"/>
  <c r="I13" i="4"/>
  <c r="H13" i="4"/>
  <c r="G13" i="4"/>
  <c r="F13" i="4"/>
  <c r="E13" i="4"/>
  <c r="D13" i="4"/>
  <c r="Q12" i="4"/>
  <c r="O12" i="4"/>
  <c r="K12" i="4"/>
  <c r="J12" i="4"/>
  <c r="I12" i="4"/>
  <c r="H12" i="4"/>
  <c r="G12" i="4"/>
  <c r="F12" i="4"/>
  <c r="E12" i="4"/>
  <c r="D12" i="4"/>
  <c r="Q11" i="4"/>
  <c r="Y11" i="4" s="1"/>
  <c r="O11" i="4"/>
  <c r="K11" i="4"/>
  <c r="J11" i="4"/>
  <c r="I11" i="4"/>
  <c r="H11" i="4"/>
  <c r="G11" i="4"/>
  <c r="F11" i="4"/>
  <c r="E11" i="4"/>
  <c r="D11" i="4"/>
  <c r="Q10" i="4"/>
  <c r="O10" i="4"/>
  <c r="K10" i="4"/>
  <c r="J10" i="4"/>
  <c r="I10" i="4"/>
  <c r="H10" i="4"/>
  <c r="G10" i="4"/>
  <c r="F10" i="4"/>
  <c r="E10" i="4"/>
  <c r="D10" i="4"/>
  <c r="Q9" i="4"/>
  <c r="Y9" i="4" s="1"/>
  <c r="O9" i="4"/>
  <c r="K9" i="4"/>
  <c r="J9" i="4"/>
  <c r="I9" i="4"/>
  <c r="H9" i="4"/>
  <c r="G9" i="4"/>
  <c r="F9" i="4"/>
  <c r="E9" i="4"/>
  <c r="D9" i="4"/>
  <c r="Q8" i="4"/>
  <c r="O8" i="4"/>
  <c r="K8" i="4"/>
  <c r="J8" i="4"/>
  <c r="I8" i="4"/>
  <c r="H8" i="4"/>
  <c r="G8" i="4"/>
  <c r="F8" i="4"/>
  <c r="E8" i="4"/>
  <c r="D8" i="4"/>
  <c r="Q7" i="4"/>
  <c r="Y7" i="4" s="1"/>
  <c r="O7" i="4"/>
  <c r="K7" i="4"/>
  <c r="J7" i="4"/>
  <c r="I7" i="4"/>
  <c r="H7" i="4"/>
  <c r="G7" i="4"/>
  <c r="F7" i="4"/>
  <c r="E7" i="4"/>
  <c r="D7" i="4"/>
  <c r="Q6" i="4"/>
  <c r="O6" i="4"/>
  <c r="K6" i="4"/>
  <c r="J6" i="4"/>
  <c r="I6" i="4"/>
  <c r="H6" i="4"/>
  <c r="G6" i="4"/>
  <c r="F6" i="4"/>
  <c r="E6" i="4"/>
  <c r="D6" i="4"/>
  <c r="Q5" i="4"/>
  <c r="O5" i="4"/>
  <c r="K5" i="4"/>
  <c r="J5" i="4"/>
  <c r="I5" i="4"/>
  <c r="H5" i="4"/>
  <c r="G5" i="4"/>
  <c r="F5" i="4"/>
  <c r="E5" i="4"/>
  <c r="D5" i="4"/>
  <c r="AN4" i="4"/>
  <c r="R4" i="4"/>
  <c r="Q4" i="4"/>
  <c r="O4" i="4"/>
  <c r="K4" i="4"/>
  <c r="J4" i="4"/>
  <c r="I4" i="4"/>
  <c r="H4" i="4"/>
  <c r="G4" i="4"/>
  <c r="F4" i="4"/>
  <c r="E4" i="4"/>
  <c r="D4" i="4"/>
  <c r="B18" i="2"/>
  <c r="F18" i="2" s="1"/>
  <c r="B17" i="2"/>
  <c r="B14" i="2"/>
  <c r="B25" i="4" s="1"/>
  <c r="B10" i="2"/>
  <c r="F10" i="2" s="1"/>
  <c r="B8" i="2"/>
  <c r="F8" i="2" s="1"/>
  <c r="B7" i="2"/>
  <c r="B5" i="2"/>
  <c r="B2" i="2"/>
  <c r="F6" i="1" s="1"/>
  <c r="B1" i="2"/>
  <c r="E7" i="1"/>
  <c r="N6" i="4" l="1"/>
  <c r="N8" i="4"/>
  <c r="N10" i="4"/>
  <c r="N4" i="4"/>
  <c r="T4" i="4" s="1"/>
  <c r="U4" i="4" s="1"/>
  <c r="F15" i="2"/>
  <c r="N14" i="4"/>
  <c r="T14" i="4" s="1"/>
  <c r="U14" i="4" s="1"/>
  <c r="E5" i="2"/>
  <c r="F5" i="2"/>
  <c r="N46" i="4"/>
  <c r="T46" i="4" s="1"/>
  <c r="U46" i="4" s="1"/>
  <c r="E6" i="2"/>
  <c r="F6" i="2"/>
  <c r="W15" i="4"/>
  <c r="E18" i="2"/>
  <c r="N30" i="4"/>
  <c r="T30" i="4" s="1"/>
  <c r="U30" i="4" s="1"/>
  <c r="N32" i="4"/>
  <c r="T32" i="4" s="1"/>
  <c r="U32" i="4" s="1"/>
  <c r="N34" i="4"/>
  <c r="T34" i="4" s="1"/>
  <c r="U34" i="4" s="1"/>
  <c r="N38" i="4"/>
  <c r="T38" i="4" s="1"/>
  <c r="U38" i="4" s="1"/>
  <c r="N42" i="4"/>
  <c r="T42" i="4" s="1"/>
  <c r="U42" i="4" s="1"/>
  <c r="E8" i="2"/>
  <c r="V24" i="4"/>
  <c r="V5" i="4"/>
  <c r="V8" i="4"/>
  <c r="V9" i="4"/>
  <c r="N25" i="4"/>
  <c r="T25" i="4" s="1"/>
  <c r="U25" i="4" s="1"/>
  <c r="N27" i="4"/>
  <c r="T27" i="4" s="1"/>
  <c r="U27" i="4" s="1"/>
  <c r="Y5" i="4"/>
  <c r="W5" i="4"/>
  <c r="W10" i="4"/>
  <c r="Y10" i="4"/>
  <c r="W7" i="4"/>
  <c r="W26" i="4"/>
  <c r="V18" i="4"/>
  <c r="V19" i="4"/>
  <c r="V36" i="4"/>
  <c r="N36" i="4"/>
  <c r="T36" i="4" s="1"/>
  <c r="U36" i="4" s="1"/>
  <c r="V40" i="4"/>
  <c r="N40" i="4"/>
  <c r="T40" i="4" s="1"/>
  <c r="U40" i="4" s="1"/>
  <c r="N20" i="4"/>
  <c r="T20" i="4" s="1"/>
  <c r="U20" i="4" s="1"/>
  <c r="N33" i="4"/>
  <c r="T33" i="4" s="1"/>
  <c r="U33" i="4" s="1"/>
  <c r="N35" i="4"/>
  <c r="T35" i="4" s="1"/>
  <c r="U35" i="4" s="1"/>
  <c r="N39" i="4"/>
  <c r="T39" i="4" s="1"/>
  <c r="U39" i="4" s="1"/>
  <c r="N43" i="4"/>
  <c r="T43" i="4" s="1"/>
  <c r="U43" i="4" s="1"/>
  <c r="W17" i="4"/>
  <c r="Y17" i="4"/>
  <c r="V7" i="4"/>
  <c r="V14" i="4"/>
  <c r="W14" i="4"/>
  <c r="Y14" i="4"/>
  <c r="V17" i="4"/>
  <c r="V23" i="4"/>
  <c r="W24" i="4"/>
  <c r="W25" i="4"/>
  <c r="W31" i="4"/>
  <c r="Y31" i="4"/>
  <c r="V34" i="4"/>
  <c r="W34" i="4"/>
  <c r="Y34" i="4"/>
  <c r="W36" i="4"/>
  <c r="Y36" i="4"/>
  <c r="W38" i="4"/>
  <c r="Y38" i="4"/>
  <c r="W40" i="4"/>
  <c r="Y40" i="4"/>
  <c r="W45" i="4"/>
  <c r="Y45" i="4"/>
  <c r="T8" i="4"/>
  <c r="U8" i="4" s="1"/>
  <c r="W8" i="4"/>
  <c r="Y8" i="4"/>
  <c r="W11" i="4"/>
  <c r="V13" i="4"/>
  <c r="V16" i="4"/>
  <c r="W16" i="4"/>
  <c r="Y16" i="4"/>
  <c r="W18" i="4"/>
  <c r="Y18" i="4"/>
  <c r="W23" i="4"/>
  <c r="W27" i="4"/>
  <c r="Y27" i="4"/>
  <c r="W35" i="4"/>
  <c r="W39" i="4"/>
  <c r="W42" i="4"/>
  <c r="W12" i="4"/>
  <c r="Y12" i="4"/>
  <c r="V6" i="4"/>
  <c r="T6" i="4"/>
  <c r="U6" i="4" s="1"/>
  <c r="W6" i="4"/>
  <c r="Y6" i="4"/>
  <c r="W9" i="4"/>
  <c r="W19" i="4"/>
  <c r="W21" i="4"/>
  <c r="Y21" i="4"/>
  <c r="W28" i="4"/>
  <c r="W32" i="4"/>
  <c r="V10" i="4"/>
  <c r="N12" i="4"/>
  <c r="T12" i="4" s="1"/>
  <c r="U12" i="4" s="1"/>
  <c r="W13" i="4"/>
  <c r="W20" i="4"/>
  <c r="Y20" i="4"/>
  <c r="W22" i="4"/>
  <c r="Y22" i="4"/>
  <c r="V26" i="4"/>
  <c r="V29" i="4"/>
  <c r="W29" i="4"/>
  <c r="Y29" i="4"/>
  <c r="W30" i="4"/>
  <c r="W33" i="4"/>
  <c r="Y33" i="4"/>
  <c r="V35" i="4"/>
  <c r="W37" i="4"/>
  <c r="Y37" i="4"/>
  <c r="W41" i="4"/>
  <c r="Y41" i="4"/>
  <c r="W43" i="4"/>
  <c r="W44" i="4"/>
  <c r="N44" i="4"/>
  <c r="T44" i="4" s="1"/>
  <c r="U44" i="4" s="1"/>
  <c r="V46" i="4"/>
  <c r="W46" i="4"/>
  <c r="Y46" i="4"/>
  <c r="V11" i="4"/>
  <c r="V22" i="4"/>
  <c r="V12" i="4"/>
  <c r="V31" i="4"/>
  <c r="T10" i="4"/>
  <c r="U10" i="4" s="1"/>
  <c r="N5" i="4"/>
  <c r="T5" i="4" s="1"/>
  <c r="U5" i="4" s="1"/>
  <c r="N9" i="4"/>
  <c r="T9" i="4" s="1"/>
  <c r="U9" i="4" s="1"/>
  <c r="N13" i="4"/>
  <c r="T13" i="4" s="1"/>
  <c r="U13" i="4" s="1"/>
  <c r="E10" i="2"/>
  <c r="N24" i="4"/>
  <c r="T24" i="4" s="1"/>
  <c r="U24" i="4" s="1"/>
  <c r="V25" i="4"/>
  <c r="N26" i="4"/>
  <c r="T26" i="4" s="1"/>
  <c r="U26" i="4" s="1"/>
  <c r="N7" i="4"/>
  <c r="T7" i="4" s="1"/>
  <c r="U7" i="4" s="1"/>
  <c r="N11" i="4"/>
  <c r="T11" i="4" s="1"/>
  <c r="U11" i="4" s="1"/>
  <c r="N15" i="4"/>
  <c r="T15" i="4" s="1"/>
  <c r="U15" i="4" s="1"/>
  <c r="N23" i="4"/>
  <c r="T23" i="4" s="1"/>
  <c r="U23" i="4" s="1"/>
  <c r="V27" i="4"/>
  <c r="V41" i="4"/>
  <c r="V15" i="4"/>
  <c r="N16" i="4"/>
  <c r="T16" i="4" s="1"/>
  <c r="U16" i="4" s="1"/>
  <c r="N19" i="4"/>
  <c r="T19" i="4" s="1"/>
  <c r="U19" i="4" s="1"/>
  <c r="V20" i="4"/>
  <c r="V21" i="4"/>
  <c r="N31" i="4"/>
  <c r="T31" i="4" s="1"/>
  <c r="U31" i="4" s="1"/>
  <c r="N18" i="4"/>
  <c r="T18" i="4" s="1"/>
  <c r="U18" i="4" s="1"/>
  <c r="N22" i="4"/>
  <c r="T22" i="4" s="1"/>
  <c r="U22" i="4" s="1"/>
  <c r="V33" i="4"/>
  <c r="V38" i="4"/>
  <c r="N17" i="4"/>
  <c r="T17" i="4" s="1"/>
  <c r="U17" i="4" s="1"/>
  <c r="N21" i="4"/>
  <c r="T21" i="4" s="1"/>
  <c r="U21" i="4" s="1"/>
  <c r="N28" i="4"/>
  <c r="T28" i="4" s="1"/>
  <c r="U28" i="4" s="1"/>
  <c r="N29" i="4"/>
  <c r="T29" i="4" s="1"/>
  <c r="U29" i="4" s="1"/>
  <c r="V39" i="4"/>
  <c r="V42" i="4"/>
  <c r="V30" i="4"/>
  <c r="V37" i="4"/>
  <c r="V28" i="4"/>
  <c r="V32" i="4"/>
  <c r="N41" i="4"/>
  <c r="T41" i="4" s="1"/>
  <c r="U41" i="4" s="1"/>
  <c r="N37" i="4"/>
  <c r="T37" i="4" s="1"/>
  <c r="U37" i="4" s="1"/>
  <c r="V43" i="4"/>
  <c r="V44" i="4"/>
  <c r="V45" i="4"/>
  <c r="N45" i="4"/>
  <c r="T45" i="4" s="1"/>
  <c r="U45" i="4" s="1"/>
  <c r="AE18" i="4" l="1"/>
  <c r="AE19" i="4"/>
  <c r="AE40" i="4"/>
  <c r="B21" i="2"/>
  <c r="C4" i="4" s="1"/>
  <c r="AE10" i="4"/>
  <c r="AE16" i="4"/>
  <c r="AE34" i="4"/>
  <c r="AE24" i="4"/>
  <c r="AE7" i="4"/>
  <c r="AE46" i="4"/>
  <c r="AE9" i="4"/>
  <c r="AE8" i="4"/>
  <c r="AE36" i="4"/>
  <c r="AE26" i="4"/>
  <c r="AE29" i="4"/>
  <c r="AE14" i="4"/>
  <c r="AE17" i="4"/>
  <c r="AE6" i="4"/>
  <c r="AE13" i="4"/>
  <c r="AE5" i="4"/>
  <c r="AE23" i="4"/>
  <c r="AE31" i="4"/>
  <c r="AE12" i="4"/>
  <c r="AE35" i="4"/>
  <c r="AE22" i="4"/>
  <c r="AE11" i="4"/>
  <c r="AE44" i="4"/>
  <c r="AE39" i="4"/>
  <c r="AE32" i="4"/>
  <c r="AE37" i="4"/>
  <c r="AE42" i="4"/>
  <c r="AE20" i="4"/>
  <c r="AE25" i="4"/>
  <c r="AE45" i="4"/>
  <c r="AE15" i="4"/>
  <c r="AE27" i="4"/>
  <c r="AE43" i="4"/>
  <c r="AE28" i="4"/>
  <c r="AE38" i="4"/>
  <c r="AE30" i="4"/>
  <c r="AE33" i="4"/>
  <c r="AE21" i="4"/>
  <c r="AE41" i="4"/>
  <c r="AI4" i="4"/>
  <c r="AM4" i="4" s="1"/>
  <c r="AH4" i="4"/>
  <c r="C46" i="4" l="1"/>
  <c r="AP4" i="4"/>
  <c r="AL4" i="4"/>
  <c r="L31" i="4"/>
  <c r="L37" i="4"/>
  <c r="B22" i="2"/>
  <c r="E13" i="1" s="1"/>
  <c r="L26" i="4"/>
  <c r="L29" i="4"/>
  <c r="L34" i="4"/>
  <c r="L41" i="4"/>
  <c r="L40" i="4"/>
  <c r="L35" i="4"/>
  <c r="L38" i="4"/>
  <c r="L42" i="4"/>
  <c r="M41" i="4"/>
  <c r="M42" i="4"/>
  <c r="M33" i="4"/>
  <c r="M43" i="4"/>
  <c r="M28" i="4"/>
  <c r="M27" i="4"/>
  <c r="M29" i="4"/>
  <c r="M34" i="4"/>
  <c r="M37" i="4"/>
  <c r="M39" i="4"/>
  <c r="M38" i="4"/>
  <c r="M44" i="4"/>
  <c r="M35" i="4"/>
  <c r="M26" i="4"/>
  <c r="M32" i="4"/>
  <c r="M31" i="4"/>
  <c r="M36" i="4"/>
  <c r="M30" i="4"/>
  <c r="M46" i="4"/>
  <c r="M45" i="4"/>
  <c r="M40" i="4"/>
  <c r="L36" i="4"/>
  <c r="L25" i="4"/>
  <c r="L33" i="4"/>
  <c r="L39" i="4"/>
  <c r="L43" i="4"/>
  <c r="L28" i="4"/>
  <c r="L46" i="4"/>
  <c r="L27" i="4"/>
  <c r="L32" i="4"/>
  <c r="L44" i="4"/>
  <c r="L30" i="4"/>
  <c r="B31" i="4"/>
  <c r="M25" i="4"/>
  <c r="L45" i="4"/>
  <c r="X46" i="4" l="1"/>
  <c r="AF46" i="4" s="1"/>
  <c r="AG46" i="4" s="1"/>
  <c r="B24" i="4"/>
  <c r="C24" i="4" s="1"/>
  <c r="B6" i="4"/>
  <c r="C6" i="4" s="1"/>
  <c r="B28" i="4"/>
  <c r="R28" i="4" s="1"/>
  <c r="X28" i="4" s="1"/>
  <c r="B19" i="4"/>
  <c r="R19" i="4" s="1"/>
  <c r="X19" i="4" s="1"/>
  <c r="B17" i="4"/>
  <c r="C17" i="4" s="1"/>
  <c r="R31" i="4"/>
  <c r="X31" i="4" s="1"/>
  <c r="C31" i="4"/>
  <c r="B16" i="4"/>
  <c r="B14" i="4"/>
  <c r="B43" i="4"/>
  <c r="B35" i="4"/>
  <c r="Z25" i="4"/>
  <c r="AA25" i="4" s="1"/>
  <c r="B7" i="4"/>
  <c r="B18" i="4"/>
  <c r="R25" i="4"/>
  <c r="X25" i="4" s="1"/>
  <c r="B42" i="4"/>
  <c r="B34" i="4"/>
  <c r="B38" i="4"/>
  <c r="B41" i="4"/>
  <c r="C25" i="4"/>
  <c r="B40" i="4"/>
  <c r="B22" i="4"/>
  <c r="B44" i="4"/>
  <c r="B39" i="4"/>
  <c r="B29" i="4"/>
  <c r="B32" i="4"/>
  <c r="B23" i="4"/>
  <c r="B5" i="4"/>
  <c r="B45" i="4"/>
  <c r="B27" i="4"/>
  <c r="B9" i="4"/>
  <c r="B13" i="4"/>
  <c r="B15" i="4"/>
  <c r="B30" i="4"/>
  <c r="AC31" i="4" s="1"/>
  <c r="B36" i="4"/>
  <c r="B11" i="4"/>
  <c r="B8" i="4"/>
  <c r="B12" i="4"/>
  <c r="B26" i="4"/>
  <c r="B37" i="4"/>
  <c r="B20" i="4"/>
  <c r="B10" i="4"/>
  <c r="B21" i="4"/>
  <c r="B33" i="4"/>
  <c r="R6" i="4" l="1"/>
  <c r="X6" i="4" s="1"/>
  <c r="C19" i="4"/>
  <c r="AC19" i="4"/>
  <c r="AC25" i="4"/>
  <c r="C28" i="4"/>
  <c r="AC28" i="4"/>
  <c r="R17" i="4"/>
  <c r="X17" i="4" s="1"/>
  <c r="AF17" i="4" s="1"/>
  <c r="R24" i="4"/>
  <c r="X24" i="4" s="1"/>
  <c r="AF24" i="4" s="1"/>
  <c r="AC17" i="4"/>
  <c r="AC6" i="4"/>
  <c r="AC24" i="4"/>
  <c r="AF25" i="4"/>
  <c r="AF31" i="4"/>
  <c r="C15" i="4"/>
  <c r="AC15" i="4"/>
  <c r="R15" i="4"/>
  <c r="X15" i="4" s="1"/>
  <c r="AC22" i="4"/>
  <c r="R22" i="4"/>
  <c r="X22" i="4" s="1"/>
  <c r="C22" i="4"/>
  <c r="AC21" i="4"/>
  <c r="C21" i="4"/>
  <c r="R21" i="4"/>
  <c r="X21" i="4" s="1"/>
  <c r="R37" i="4"/>
  <c r="X37" i="4" s="1"/>
  <c r="AC37" i="4"/>
  <c r="C37" i="4"/>
  <c r="R11" i="4"/>
  <c r="X11" i="4" s="1"/>
  <c r="C11" i="4"/>
  <c r="AC11" i="4"/>
  <c r="AC13" i="4"/>
  <c r="R13" i="4"/>
  <c r="X13" i="4" s="1"/>
  <c r="C13" i="4"/>
  <c r="R45" i="4"/>
  <c r="X45" i="4" s="1"/>
  <c r="C45" i="4"/>
  <c r="AC46" i="4"/>
  <c r="AC45" i="4"/>
  <c r="AC29" i="4"/>
  <c r="C29" i="4"/>
  <c r="R29" i="4"/>
  <c r="X29" i="4" s="1"/>
  <c r="R40" i="4"/>
  <c r="X40" i="4" s="1"/>
  <c r="AC40" i="4"/>
  <c r="C40" i="4"/>
  <c r="AC34" i="4"/>
  <c r="R34" i="4"/>
  <c r="X34" i="4" s="1"/>
  <c r="C34" i="4"/>
  <c r="R7" i="4"/>
  <c r="X7" i="4" s="1"/>
  <c r="C7" i="4"/>
  <c r="AC7" i="4"/>
  <c r="AC35" i="4"/>
  <c r="R35" i="4"/>
  <c r="X35" i="4" s="1"/>
  <c r="C35" i="4"/>
  <c r="AF19" i="4"/>
  <c r="R8" i="4"/>
  <c r="X8" i="4" s="1"/>
  <c r="C8" i="4"/>
  <c r="AC8" i="4"/>
  <c r="R32" i="4"/>
  <c r="X32" i="4" s="1"/>
  <c r="C32" i="4"/>
  <c r="AC32" i="4"/>
  <c r="AC18" i="4"/>
  <c r="C18" i="4"/>
  <c r="R18" i="4"/>
  <c r="X18" i="4" s="1"/>
  <c r="AF6" i="4"/>
  <c r="C10" i="4"/>
  <c r="R10" i="4"/>
  <c r="X10" i="4" s="1"/>
  <c r="AC10" i="4"/>
  <c r="C36" i="4"/>
  <c r="AC36" i="4"/>
  <c r="R36" i="4"/>
  <c r="X36" i="4" s="1"/>
  <c r="AC9" i="4"/>
  <c r="C9" i="4"/>
  <c r="R9" i="4"/>
  <c r="X9" i="4" s="1"/>
  <c r="R5" i="4"/>
  <c r="X5" i="4" s="1"/>
  <c r="C5" i="4"/>
  <c r="AC5" i="4"/>
  <c r="C39" i="4"/>
  <c r="R39" i="4"/>
  <c r="X39" i="4" s="1"/>
  <c r="AC39" i="4"/>
  <c r="AC42" i="4"/>
  <c r="R42" i="4"/>
  <c r="X42" i="4" s="1"/>
  <c r="C42" i="4"/>
  <c r="AC43" i="4"/>
  <c r="C43" i="4"/>
  <c r="R43" i="4"/>
  <c r="X43" i="4" s="1"/>
  <c r="C12" i="4"/>
  <c r="R12" i="4"/>
  <c r="X12" i="4" s="1"/>
  <c r="AC12" i="4"/>
  <c r="AC38" i="4"/>
  <c r="R38" i="4"/>
  <c r="X38" i="4" s="1"/>
  <c r="C38" i="4"/>
  <c r="R16" i="4"/>
  <c r="X16" i="4" s="1"/>
  <c r="C16" i="4"/>
  <c r="AC16" i="4"/>
  <c r="AF28" i="4"/>
  <c r="AC33" i="4"/>
  <c r="R33" i="4"/>
  <c r="X33" i="4" s="1"/>
  <c r="C33" i="4"/>
  <c r="C20" i="4"/>
  <c r="AC20" i="4"/>
  <c r="R20" i="4"/>
  <c r="X20" i="4" s="1"/>
  <c r="AC26" i="4"/>
  <c r="R26" i="4"/>
  <c r="X26" i="4" s="1"/>
  <c r="C26" i="4"/>
  <c r="C30" i="4"/>
  <c r="AC30" i="4"/>
  <c r="R30" i="4"/>
  <c r="X30" i="4" s="1"/>
  <c r="AC27" i="4"/>
  <c r="C27" i="4"/>
  <c r="R27" i="4"/>
  <c r="X27" i="4" s="1"/>
  <c r="C23" i="4"/>
  <c r="AC23" i="4"/>
  <c r="R23" i="4"/>
  <c r="X23" i="4" s="1"/>
  <c r="R44" i="4"/>
  <c r="X44" i="4" s="1"/>
  <c r="AC44" i="4"/>
  <c r="C44" i="4"/>
  <c r="C41" i="4"/>
  <c r="AC41" i="4"/>
  <c r="R41" i="4"/>
  <c r="X41" i="4" s="1"/>
  <c r="C14" i="4"/>
  <c r="R14" i="4"/>
  <c r="X14" i="4" s="1"/>
  <c r="AC14" i="4"/>
  <c r="AF5" i="4" l="1"/>
  <c r="AF18" i="4"/>
  <c r="AF8" i="4"/>
  <c r="AG31" i="4"/>
  <c r="AF41" i="4"/>
  <c r="AF30" i="4"/>
  <c r="AF26" i="4"/>
  <c r="AG28" i="4"/>
  <c r="AF16" i="4"/>
  <c r="AF42" i="4"/>
  <c r="AF9" i="4"/>
  <c r="AF32" i="4"/>
  <c r="AG19" i="4"/>
  <c r="AF45" i="4"/>
  <c r="AF15" i="4"/>
  <c r="AF39" i="4"/>
  <c r="AF36" i="4"/>
  <c r="AF35" i="4"/>
  <c r="AF14" i="4"/>
  <c r="AG24" i="4"/>
  <c r="AF44" i="4"/>
  <c r="AF27" i="4"/>
  <c r="AF12" i="4"/>
  <c r="AJ5" i="4"/>
  <c r="AI5" i="4"/>
  <c r="AF34" i="4"/>
  <c r="AF40" i="4"/>
  <c r="AF37" i="4"/>
  <c r="AG25" i="4"/>
  <c r="AF43" i="4"/>
  <c r="AF10" i="4"/>
  <c r="AF7" i="4"/>
  <c r="AG17" i="4"/>
  <c r="AF23" i="4"/>
  <c r="AF20" i="4"/>
  <c r="AF33" i="4"/>
  <c r="AF38" i="4"/>
  <c r="AG6" i="4"/>
  <c r="AF29" i="4"/>
  <c r="AF13" i="4"/>
  <c r="AF11" i="4"/>
  <c r="AF21" i="4"/>
  <c r="AF22" i="4"/>
  <c r="AG22" i="4" l="1"/>
  <c r="AG34" i="4"/>
  <c r="AG32" i="4"/>
  <c r="AG42" i="4"/>
  <c r="AG30" i="4"/>
  <c r="AG38" i="4"/>
  <c r="AG20" i="4"/>
  <c r="AG40" i="4"/>
  <c r="AM5" i="4"/>
  <c r="AG44" i="4"/>
  <c r="AG14" i="4"/>
  <c r="AG15" i="4"/>
  <c r="AG8" i="4"/>
  <c r="AG23" i="4"/>
  <c r="AG21" i="4"/>
  <c r="AG29" i="4"/>
  <c r="AG10" i="4"/>
  <c r="AG27" i="4"/>
  <c r="AG35" i="4"/>
  <c r="AG39" i="4"/>
  <c r="AG9" i="4"/>
  <c r="AG16" i="4"/>
  <c r="AG26" i="4"/>
  <c r="AG41" i="4"/>
  <c r="AG5" i="4"/>
  <c r="AH5" i="4" s="1"/>
  <c r="AG11" i="4"/>
  <c r="AG12" i="4"/>
  <c r="AG36" i="4"/>
  <c r="AG13" i="4"/>
  <c r="AG33" i="4"/>
  <c r="AG7" i="4"/>
  <c r="AG43" i="4"/>
  <c r="AG37" i="4"/>
  <c r="AG45" i="4"/>
  <c r="AG18" i="4"/>
  <c r="AL5" i="4" l="1"/>
  <c r="AH6" i="4" s="1"/>
  <c r="AK5" i="4"/>
  <c r="AN5" i="4" s="1"/>
  <c r="AO5" i="4" s="1"/>
  <c r="AR5" i="4"/>
  <c r="AS5" i="4" s="1"/>
  <c r="AJ6" i="4"/>
  <c r="AI6" i="4"/>
  <c r="AP5" i="4" l="1"/>
  <c r="AQ5" i="4"/>
  <c r="AK6" i="4"/>
  <c r="AN6" i="4" s="1"/>
  <c r="AO6" i="4" s="1"/>
  <c r="AM6" i="4"/>
  <c r="AR6" i="4"/>
  <c r="AS6" i="4" s="1"/>
  <c r="AL6" i="4"/>
  <c r="AH7" i="4" l="1"/>
  <c r="AQ6" i="4"/>
  <c r="AP6" i="4"/>
  <c r="AI7" i="4"/>
  <c r="AJ7" i="4"/>
  <c r="AL7" i="4" l="1"/>
  <c r="AK7" i="4"/>
  <c r="AN7" i="4" s="1"/>
  <c r="AO7" i="4" s="1"/>
  <c r="AM7" i="4"/>
  <c r="AR7" i="4"/>
  <c r="AS7" i="4" s="1"/>
  <c r="AJ8" i="4" l="1"/>
  <c r="AI8" i="4"/>
  <c r="AH8" i="4"/>
  <c r="AP7" i="4"/>
  <c r="AQ7" i="4"/>
  <c r="AL8" i="4" l="1"/>
  <c r="AK8" i="4"/>
  <c r="AN8" i="4" s="1"/>
  <c r="AO8" i="4" s="1"/>
  <c r="AR8" i="4"/>
  <c r="AS8" i="4" s="1"/>
  <c r="AM8" i="4"/>
  <c r="AH9" i="4" l="1"/>
  <c r="AQ8" i="4"/>
  <c r="AP8" i="4"/>
  <c r="AJ9" i="4"/>
  <c r="AI9" i="4"/>
  <c r="AL9" i="4" l="1"/>
  <c r="AK9" i="4"/>
  <c r="AN9" i="4" s="1"/>
  <c r="AO9" i="4" s="1"/>
  <c r="AM9" i="4"/>
  <c r="AR9" i="4"/>
  <c r="AS9" i="4" s="1"/>
  <c r="AH10" i="4" l="1"/>
  <c r="AP9" i="4"/>
  <c r="AQ9" i="4"/>
  <c r="AJ10" i="4"/>
  <c r="AI10" i="4"/>
  <c r="AL10" i="4" l="1"/>
  <c r="AK10" i="4"/>
  <c r="AN10" i="4" s="1"/>
  <c r="AO10" i="4" s="1"/>
  <c r="AR10" i="4"/>
  <c r="AS10" i="4" s="1"/>
  <c r="AM10" i="4"/>
  <c r="AH11" i="4" l="1"/>
  <c r="AJ11" i="4"/>
  <c r="AI11" i="4"/>
  <c r="AQ10" i="4"/>
  <c r="AP10" i="4"/>
  <c r="AK11" i="4" l="1"/>
  <c r="AN11" i="4" s="1"/>
  <c r="AO11" i="4" s="1"/>
  <c r="AM11" i="4"/>
  <c r="AR11" i="4"/>
  <c r="AS11" i="4" s="1"/>
  <c r="AL11" i="4"/>
  <c r="AH12" i="4" l="1"/>
  <c r="AQ11" i="4"/>
  <c r="AP11" i="4"/>
  <c r="AI12" i="4"/>
  <c r="AJ12" i="4"/>
  <c r="AK12" i="4" l="1"/>
  <c r="AN12" i="4" s="1"/>
  <c r="AO12" i="4" s="1"/>
  <c r="AL12" i="4"/>
  <c r="AR12" i="4"/>
  <c r="AS12" i="4" s="1"/>
  <c r="AM12" i="4"/>
  <c r="AI13" i="4" l="1"/>
  <c r="AJ13" i="4"/>
  <c r="AP12" i="4"/>
  <c r="AQ12" i="4"/>
  <c r="AH13" i="4"/>
  <c r="AL13" i="4" l="1"/>
  <c r="AK13" i="4"/>
  <c r="AN13" i="4" s="1"/>
  <c r="AO13" i="4" s="1"/>
  <c r="AM13" i="4"/>
  <c r="AR13" i="4"/>
  <c r="AS13" i="4" s="1"/>
  <c r="AP13" i="4" l="1"/>
  <c r="AQ13" i="4"/>
  <c r="AJ14" i="4"/>
  <c r="AI14" i="4"/>
  <c r="AH14" i="4"/>
  <c r="AR14" i="4" l="1"/>
  <c r="AS14" i="4" s="1"/>
  <c r="AM14" i="4"/>
  <c r="AL14" i="4"/>
  <c r="AK14" i="4"/>
  <c r="AN14" i="4" s="1"/>
  <c r="AO14" i="4" s="1"/>
  <c r="AH15" i="4" l="1"/>
  <c r="AQ14" i="4"/>
  <c r="AP14" i="4"/>
  <c r="AJ15" i="4"/>
  <c r="AI15" i="4"/>
  <c r="AR15" i="4" l="1"/>
  <c r="AS15" i="4" s="1"/>
  <c r="AM15" i="4"/>
  <c r="AL15" i="4"/>
  <c r="AK15" i="4"/>
  <c r="AN15" i="4" s="1"/>
  <c r="AO15" i="4" s="1"/>
  <c r="AP15" i="4" l="1"/>
  <c r="AQ15" i="4"/>
  <c r="AJ16" i="4"/>
  <c r="AI16" i="4"/>
  <c r="AH16" i="4"/>
  <c r="AK16" i="4" l="1"/>
  <c r="AN16" i="4" s="1"/>
  <c r="AO16" i="4" s="1"/>
  <c r="AR16" i="4"/>
  <c r="AS16" i="4" s="1"/>
  <c r="AM16" i="4"/>
  <c r="AL16" i="4"/>
  <c r="AJ17" i="4" l="1"/>
  <c r="AI17" i="4"/>
  <c r="AH17" i="4"/>
  <c r="AQ16" i="4"/>
  <c r="AP16" i="4"/>
  <c r="AM17" i="4" l="1"/>
  <c r="AR17" i="4"/>
  <c r="AS17" i="4" s="1"/>
  <c r="AL17" i="4"/>
  <c r="AK17" i="4"/>
  <c r="AN17" i="4" s="1"/>
  <c r="AO17" i="4" s="1"/>
  <c r="AH18" i="4" l="1"/>
  <c r="AQ17" i="4"/>
  <c r="AP17" i="4"/>
  <c r="AJ18" i="4"/>
  <c r="AI18" i="4"/>
  <c r="AK18" i="4" l="1"/>
  <c r="AN18" i="4" s="1"/>
  <c r="AO18" i="4" s="1"/>
  <c r="AR18" i="4"/>
  <c r="AS18" i="4" s="1"/>
  <c r="AM18" i="4"/>
  <c r="AL18" i="4"/>
  <c r="AH19" i="4" l="1"/>
  <c r="AQ18" i="4"/>
  <c r="AP18" i="4"/>
  <c r="AJ19" i="4"/>
  <c r="AI19" i="4"/>
  <c r="AK19" i="4" l="1"/>
  <c r="AN19" i="4" s="1"/>
  <c r="AO19" i="4" s="1"/>
  <c r="AL19" i="4"/>
  <c r="AM19" i="4"/>
  <c r="AR19" i="4"/>
  <c r="AS19" i="4" s="1"/>
  <c r="AQ19" i="4" l="1"/>
  <c r="AP19" i="4"/>
  <c r="AJ20" i="4"/>
  <c r="AI20" i="4"/>
  <c r="AH20" i="4"/>
  <c r="AL20" i="4" l="1"/>
  <c r="AK20" i="4"/>
  <c r="AN20" i="4" s="1"/>
  <c r="AO20" i="4" s="1"/>
  <c r="AR20" i="4"/>
  <c r="AS20" i="4" s="1"/>
  <c r="AM20" i="4"/>
  <c r="AP20" i="4" l="1"/>
  <c r="AQ20" i="4"/>
  <c r="AJ21" i="4"/>
  <c r="AI21" i="4"/>
  <c r="AH21" i="4"/>
  <c r="AL21" i="4" l="1"/>
  <c r="AK21" i="4"/>
  <c r="AN21" i="4" s="1"/>
  <c r="AO21" i="4" s="1"/>
  <c r="AM21" i="4"/>
  <c r="AR21" i="4"/>
  <c r="AS21" i="4" s="1"/>
  <c r="AI22" i="4" l="1"/>
  <c r="AJ22" i="4"/>
  <c r="AQ21" i="4"/>
  <c r="AP21" i="4"/>
  <c r="AH22" i="4"/>
  <c r="AL22" i="4" l="1"/>
  <c r="AK22" i="4"/>
  <c r="AN22" i="4" s="1"/>
  <c r="AO22" i="4" s="1"/>
  <c r="AM22" i="4"/>
  <c r="AR22" i="4"/>
  <c r="AS22" i="4" s="1"/>
  <c r="AQ22" i="4" l="1"/>
  <c r="AP22" i="4"/>
  <c r="AJ23" i="4"/>
  <c r="AI23" i="4"/>
  <c r="AH23" i="4"/>
  <c r="AL23" i="4" l="1"/>
  <c r="AK23" i="4"/>
  <c r="AN23" i="4" s="1"/>
  <c r="AO23" i="4" s="1"/>
  <c r="AR23" i="4"/>
  <c r="AS23" i="4" s="1"/>
  <c r="AM23" i="4"/>
  <c r="AP23" i="4" l="1"/>
  <c r="AQ23" i="4"/>
  <c r="AJ24" i="4"/>
  <c r="AI24" i="4"/>
  <c r="AH24" i="4"/>
  <c r="AL24" i="4" l="1"/>
  <c r="AK24" i="4"/>
  <c r="AN24" i="4" s="1"/>
  <c r="AO24" i="4" s="1"/>
  <c r="AM24" i="4"/>
  <c r="AR24" i="4"/>
  <c r="AS24" i="4" s="1"/>
  <c r="AQ24" i="4" l="1"/>
  <c r="AP24" i="4"/>
  <c r="AI25" i="4"/>
  <c r="AJ25" i="4"/>
  <c r="AH25" i="4"/>
  <c r="AL25" i="4" l="1"/>
  <c r="AR25" i="4"/>
  <c r="AS25" i="4" s="1"/>
  <c r="AM25" i="4"/>
  <c r="AK25" i="4"/>
  <c r="AN25" i="4" s="1"/>
  <c r="AO25" i="4" s="1"/>
  <c r="AQ25" i="4" l="1"/>
  <c r="AP25" i="4"/>
  <c r="AJ26" i="4"/>
  <c r="AI26" i="4"/>
  <c r="AH26" i="4"/>
  <c r="AL26" i="4" l="1"/>
  <c r="AK26" i="4"/>
  <c r="AN26" i="4" s="1"/>
  <c r="AO26" i="4" s="1"/>
  <c r="AR26" i="4"/>
  <c r="AS26" i="4" s="1"/>
  <c r="AM26" i="4"/>
  <c r="AP26" i="4" l="1"/>
  <c r="AQ26" i="4"/>
  <c r="AJ27" i="4"/>
  <c r="AI27" i="4"/>
  <c r="AH27" i="4"/>
  <c r="AL27" i="4" l="1"/>
  <c r="AK27" i="4"/>
  <c r="AN27" i="4" s="1"/>
  <c r="AO27" i="4" s="1"/>
  <c r="AR27" i="4"/>
  <c r="AS27" i="4" s="1"/>
  <c r="AM27" i="4"/>
  <c r="AP27" i="4" l="1"/>
  <c r="AQ27" i="4"/>
  <c r="AJ28" i="4"/>
  <c r="AI28" i="4"/>
  <c r="AH28" i="4"/>
  <c r="AL28" i="4" l="1"/>
  <c r="AK28" i="4"/>
  <c r="AN28" i="4" s="1"/>
  <c r="AO28" i="4" s="1"/>
  <c r="AR28" i="4"/>
  <c r="AS28" i="4" s="1"/>
  <c r="AM28" i="4"/>
  <c r="AQ28" i="4" l="1"/>
  <c r="AP28" i="4"/>
  <c r="AJ29" i="4"/>
  <c r="AI29" i="4"/>
  <c r="AH29" i="4"/>
  <c r="AL29" i="4" l="1"/>
  <c r="AK29" i="4"/>
  <c r="AN29" i="4" s="1"/>
  <c r="AO29" i="4" s="1"/>
  <c r="AR29" i="4"/>
  <c r="AS29" i="4" s="1"/>
  <c r="AM29" i="4"/>
  <c r="AP29" i="4" l="1"/>
  <c r="AQ29" i="4"/>
  <c r="AI30" i="4"/>
  <c r="AJ30" i="4"/>
  <c r="AH30" i="4"/>
  <c r="AL30" i="4" l="1"/>
  <c r="AR30" i="4"/>
  <c r="AS30" i="4" s="1"/>
  <c r="AM30" i="4"/>
  <c r="AK30" i="4"/>
  <c r="AN30" i="4" s="1"/>
  <c r="AO30" i="4" s="1"/>
  <c r="AP30" i="4" l="1"/>
  <c r="AQ30" i="4"/>
  <c r="AJ31" i="4"/>
  <c r="AI31" i="4"/>
  <c r="AH31" i="4"/>
  <c r="AL31" i="4" l="1"/>
  <c r="AK31" i="4"/>
  <c r="AN31" i="4" s="1"/>
  <c r="AO31" i="4" s="1"/>
  <c r="AM31" i="4"/>
  <c r="AR31" i="4"/>
  <c r="AS31" i="4" s="1"/>
  <c r="AJ32" i="4" l="1"/>
  <c r="AI32" i="4"/>
  <c r="AQ31" i="4"/>
  <c r="AP31" i="4"/>
  <c r="AH32" i="4"/>
  <c r="AL32" i="4" l="1"/>
  <c r="AK32" i="4"/>
  <c r="AN32" i="4" s="1"/>
  <c r="AO32" i="4" s="1"/>
  <c r="AR32" i="4"/>
  <c r="AS32" i="4" s="1"/>
  <c r="AM32" i="4"/>
  <c r="AQ32" i="4" l="1"/>
  <c r="AP32" i="4"/>
  <c r="AJ33" i="4"/>
  <c r="AI33" i="4"/>
  <c r="AH33" i="4"/>
  <c r="AL33" i="4" l="1"/>
  <c r="AK33" i="4"/>
  <c r="AN33" i="4" s="1"/>
  <c r="AO33" i="4" s="1"/>
  <c r="AM33" i="4"/>
  <c r="AR33" i="4"/>
  <c r="AS33" i="4" s="1"/>
  <c r="AI34" i="4" l="1"/>
  <c r="AJ34" i="4"/>
  <c r="AQ33" i="4"/>
  <c r="AP33" i="4"/>
  <c r="AH34" i="4"/>
  <c r="AL34" i="4" s="1"/>
  <c r="AK34" i="4" l="1"/>
  <c r="AN34" i="4" s="1"/>
  <c r="AO34" i="4" s="1"/>
  <c r="AR34" i="4"/>
  <c r="AS34" i="4" s="1"/>
  <c r="AM34" i="4"/>
  <c r="AP34" i="4" l="1"/>
  <c r="AQ34" i="4"/>
  <c r="AJ35" i="4"/>
  <c r="AI35" i="4"/>
  <c r="AH35" i="4"/>
  <c r="AL35" i="4" l="1"/>
  <c r="AK35" i="4"/>
  <c r="AN35" i="4" s="1"/>
  <c r="AO35" i="4" s="1"/>
  <c r="AR35" i="4"/>
  <c r="AS35" i="4" s="1"/>
  <c r="AM35" i="4"/>
  <c r="AP35" i="4" l="1"/>
  <c r="AQ35" i="4"/>
  <c r="AI36" i="4"/>
  <c r="AJ36" i="4"/>
  <c r="AH36" i="4"/>
  <c r="AL36" i="4" l="1"/>
  <c r="AR36" i="4"/>
  <c r="AS36" i="4" s="1"/>
  <c r="AM36" i="4"/>
  <c r="AK36" i="4"/>
  <c r="AN36" i="4" s="1"/>
  <c r="AO36" i="4" s="1"/>
  <c r="AH37" i="4" l="1"/>
  <c r="AQ36" i="4"/>
  <c r="AP36" i="4"/>
  <c r="AJ37" i="4"/>
  <c r="AI37" i="4"/>
  <c r="AL37" i="4" l="1"/>
  <c r="AK37" i="4"/>
  <c r="AN37" i="4" s="1"/>
  <c r="AO37" i="4" s="1"/>
  <c r="AR37" i="4"/>
  <c r="AS37" i="4" s="1"/>
  <c r="AM37" i="4"/>
  <c r="AP37" i="4" l="1"/>
  <c r="AQ37" i="4"/>
  <c r="AI38" i="4"/>
  <c r="AJ38" i="4"/>
  <c r="AH38" i="4"/>
  <c r="AL38" i="4" l="1"/>
  <c r="AM38" i="4"/>
  <c r="AR38" i="4"/>
  <c r="AS38" i="4" s="1"/>
  <c r="AK38" i="4"/>
  <c r="AN38" i="4" s="1"/>
  <c r="AO38" i="4" s="1"/>
  <c r="AQ38" i="4" l="1"/>
  <c r="AP38" i="4"/>
  <c r="AJ39" i="4"/>
  <c r="AI39" i="4"/>
  <c r="AH39" i="4"/>
  <c r="AL39" i="4" l="1"/>
  <c r="AK39" i="4"/>
  <c r="AN39" i="4" s="1"/>
  <c r="AO39" i="4" s="1"/>
  <c r="AR39" i="4"/>
  <c r="AS39" i="4" s="1"/>
  <c r="AM39" i="4"/>
  <c r="AQ39" i="4" l="1"/>
  <c r="AP39" i="4"/>
  <c r="AJ40" i="4"/>
  <c r="AI40" i="4"/>
  <c r="AH40" i="4"/>
  <c r="AL40" i="4" l="1"/>
  <c r="AK40" i="4"/>
  <c r="AN40" i="4" s="1"/>
  <c r="AO40" i="4" s="1"/>
  <c r="AM40" i="4"/>
  <c r="AR40" i="4"/>
  <c r="AS40" i="4" s="1"/>
  <c r="AJ41" i="4" l="1"/>
  <c r="AI41" i="4"/>
  <c r="AQ40" i="4"/>
  <c r="AP40" i="4"/>
  <c r="AH41" i="4"/>
  <c r="AL41" i="4" l="1"/>
  <c r="AK41" i="4"/>
  <c r="AN41" i="4" s="1"/>
  <c r="AO41" i="4" s="1"/>
  <c r="AR41" i="4"/>
  <c r="AS41" i="4" s="1"/>
  <c r="AM41" i="4"/>
  <c r="AP41" i="4" l="1"/>
  <c r="AQ41" i="4"/>
  <c r="AI42" i="4"/>
  <c r="AJ42" i="4"/>
  <c r="AH42" i="4"/>
  <c r="AL42" i="4" l="1"/>
  <c r="AR42" i="4"/>
  <c r="AS42" i="4" s="1"/>
  <c r="AM42" i="4"/>
  <c r="AK42" i="4"/>
  <c r="AN42" i="4" s="1"/>
  <c r="AO42" i="4" s="1"/>
  <c r="AQ42" i="4" l="1"/>
  <c r="AP42" i="4"/>
  <c r="AI43" i="4"/>
  <c r="AJ43" i="4"/>
  <c r="AH43" i="4"/>
  <c r="AL43" i="4" l="1"/>
  <c r="AM43" i="4"/>
  <c r="AR43" i="4"/>
  <c r="AS43" i="4" s="1"/>
  <c r="AK43" i="4"/>
  <c r="AN43" i="4" s="1"/>
  <c r="AO43" i="4" s="1"/>
  <c r="AQ43" i="4" l="1"/>
  <c r="AP43" i="4"/>
  <c r="AJ44" i="4"/>
  <c r="AI44" i="4"/>
  <c r="AH44" i="4"/>
  <c r="AL44" i="4" l="1"/>
  <c r="AK44" i="4"/>
  <c r="AN44" i="4" s="1"/>
  <c r="AO44" i="4" s="1"/>
  <c r="AR44" i="4"/>
  <c r="AS44" i="4" s="1"/>
  <c r="AM44" i="4"/>
  <c r="AP44" i="4" l="1"/>
  <c r="AQ44" i="4"/>
  <c r="AI45" i="4"/>
  <c r="AJ45" i="4"/>
  <c r="AH45" i="4"/>
  <c r="AL45" i="4" l="1"/>
  <c r="AR45" i="4"/>
  <c r="AS45" i="4" s="1"/>
  <c r="AM45" i="4"/>
  <c r="AK45" i="4"/>
  <c r="AN45" i="4" s="1"/>
  <c r="AO45" i="4" s="1"/>
  <c r="AP45" i="4" l="1"/>
  <c r="AQ45" i="4"/>
  <c r="AJ46" i="4"/>
  <c r="AI46" i="4"/>
  <c r="AH46" i="4"/>
  <c r="AL46" i="4" l="1"/>
  <c r="AK46" i="4"/>
  <c r="AN46" i="4" s="1"/>
  <c r="AO46" i="4" s="1"/>
  <c r="AM46" i="4"/>
  <c r="AR46" i="4"/>
  <c r="AS46" i="4" s="1"/>
  <c r="F7" i="1" l="1"/>
  <c r="F8" i="1" s="1"/>
  <c r="AQ46" i="4"/>
  <c r="AP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SDH</author>
  </authors>
  <commentList>
    <comment ref="B8" authorId="0" shapeId="0" xr:uid="{00000000-0006-0000-0000-000001000000}">
      <text>
        <r>
          <rPr>
            <sz val="10"/>
            <color rgb="FF000000"/>
            <rFont val="Arial"/>
            <family val="2"/>
          </rPr>
          <t>Broadcast
Trailing hose
Trailing shoe
Open slot injection</t>
        </r>
      </text>
    </comment>
    <comment ref="B15" authorId="0" shapeId="0" xr:uid="{00000000-0006-0000-0000-000002000000}">
      <text>
        <r>
          <rPr>
            <sz val="10"/>
            <color rgb="FF000000"/>
            <rFont val="Arial"/>
            <family val="2"/>
          </rPr>
          <t>None
Shallow
Deep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SDH</author>
  </authors>
  <commentList>
    <comment ref="AL2" authorId="0" shapeId="0" xr:uid="{00000000-0006-0000-0300-000003000000}">
      <text>
        <r>
          <rPr>
            <sz val="10"/>
            <color rgb="FF000000"/>
            <rFont val="Arial"/>
            <family val="2"/>
          </rPr>
          <t xml:space="preserve">Sasha D. Hafner:
</t>
        </r>
        <r>
          <rPr>
            <sz val="9"/>
            <color rgb="FF000000"/>
            <rFont val="Tahoma"/>
            <family val="2"/>
          </rPr>
          <t xml:space="preserve">Only for row 25 are these two column truly after incorporation. Set up like this for formula simplicity. </t>
        </r>
      </text>
    </comment>
    <comment ref="B25" authorId="0" shapeId="0" xr:uid="{00000000-0006-0000-0300-000001000000}">
      <text>
        <r>
          <rPr>
            <sz val="10"/>
            <color rgb="FF000000"/>
            <rFont val="Arial"/>
            <family val="2"/>
          </rPr>
          <t>Difference formula from above and below!</t>
        </r>
      </text>
    </comment>
  </commentList>
</comments>
</file>

<file path=xl/sharedStrings.xml><?xml version="1.0" encoding="utf-8"?>
<sst xmlns="http://schemas.openxmlformats.org/spreadsheetml/2006/main" count="283" uniqueCount="223">
  <si>
    <t>ALFAM2 model for ammonia volatilization from field applied manure</t>
  </si>
  <si>
    <t>Input variables</t>
  </si>
  <si>
    <t>Input values</t>
  </si>
  <si>
    <t>Output variable</t>
  </si>
  <si>
    <t>Value</t>
  </si>
  <si>
    <t>Slurry application (t/ha)</t>
  </si>
  <si>
    <t>Applied TAN (kg/ha)</t>
  </si>
  <si>
    <t>TAN concentration (kg/t)</t>
  </si>
  <si>
    <t>Application method</t>
  </si>
  <si>
    <t>Trailing hose</t>
  </si>
  <si>
    <t>Type of slurry</t>
  </si>
  <si>
    <t>Cattle</t>
  </si>
  <si>
    <t>Slurry dry matter (%)</t>
  </si>
  <si>
    <t>Slurry pH</t>
  </si>
  <si>
    <r>
      <rPr>
        <sz val="11"/>
        <rFont val="Times New Roman"/>
        <family val="1"/>
        <charset val="1"/>
      </rPr>
      <t>Air temperature (</t>
    </r>
    <r>
      <rPr>
        <sz val="11"/>
        <rFont val="Calibri"/>
        <family val="2"/>
        <charset val="1"/>
      </rPr>
      <t>°</t>
    </r>
    <r>
      <rPr>
        <sz val="11"/>
        <rFont val="Times New Roman"/>
        <family val="1"/>
      </rPr>
      <t>C)</t>
    </r>
  </si>
  <si>
    <t>Messages</t>
  </si>
  <si>
    <t>Wind speed (m/s)</t>
  </si>
  <si>
    <t>Rainfall rate (mm/h)</t>
  </si>
  <si>
    <t>Incorporation</t>
  </si>
  <si>
    <t>None</t>
  </si>
  <si>
    <t>Incorporation time (h)</t>
  </si>
  <si>
    <t>Duration of emission (h)</t>
  </si>
  <si>
    <t>Typical values (and ranges)</t>
  </si>
  <si>
    <t>TAN: Cattle 1 (0.5-2.5) kg/t, pig 3 (2-5) kg/t</t>
  </si>
  <si>
    <t>Dry matter: Cattle 5 (1-10)%, pig 3 (1-10)%</t>
  </si>
  <si>
    <t>pH: Cattle 7.2 (6.8-7.7), pig 7.5 (7.0-7.9)</t>
  </si>
  <si>
    <t>Input limits</t>
  </si>
  <si>
    <t>Notes</t>
  </si>
  <si>
    <t>Only change values in cells C6-C17</t>
  </si>
  <si>
    <t>TAN = total ammoniacal nitrogen</t>
  </si>
  <si>
    <t>For a description of the model:</t>
  </si>
  <si>
    <t>ALFAM2 model paper</t>
  </si>
  <si>
    <t>More flexible version of model:</t>
  </si>
  <si>
    <t>ALFAM2 R package</t>
  </si>
  <si>
    <t>http://alfam.dk</t>
  </si>
  <si>
    <t>Join the ALFAM2 mailing list:</t>
  </si>
  <si>
    <t>Email us</t>
  </si>
  <si>
    <t>Spreadsheet model version:</t>
  </si>
  <si>
    <t>3.1</t>
  </si>
  <si>
    <t>Parameter set:</t>
  </si>
  <si>
    <t>Number of input variables (excluding incorp time)</t>
  </si>
  <si>
    <t>Required number:</t>
  </si>
  <si>
    <t>TAN conc. and slurry app.</t>
  </si>
  <si>
    <t>Actual</t>
  </si>
  <si>
    <t>Lower limit</t>
  </si>
  <si>
    <t>Upper limit</t>
  </si>
  <si>
    <t>Low?</t>
  </si>
  <si>
    <t>High?</t>
  </si>
  <si>
    <t>Slurry application</t>
  </si>
  <si>
    <t>TAN conc.</t>
  </si>
  <si>
    <t>Dry matter</t>
  </si>
  <si>
    <t>pH</t>
  </si>
  <si>
    <t>Air temp.</t>
  </si>
  <si>
    <t>Incorporation time</t>
  </si>
  <si>
    <t>Incorp OK?</t>
  </si>
  <si>
    <t>Duration</t>
  </si>
  <si>
    <t>All OK</t>
  </si>
  <si>
    <t>Incorporation OK</t>
  </si>
  <si>
    <t>Parameter</t>
  </si>
  <si>
    <t>int.f0</t>
  </si>
  <si>
    <t>app.mthd.os.f0</t>
  </si>
  <si>
    <t>app.mthd.cs.f0</t>
  </si>
  <si>
    <t>app.rate.ni.f0</t>
  </si>
  <si>
    <t>man.dm.f0</t>
  </si>
  <si>
    <t>man.source.pig.f0</t>
  </si>
  <si>
    <t>int.r1</t>
  </si>
  <si>
    <t>app.mthd.bc.r1</t>
  </si>
  <si>
    <t>app.mthd.ts.r1</t>
  </si>
  <si>
    <t>man.dm.r1</t>
  </si>
  <si>
    <t>man.ph.r1</t>
  </si>
  <si>
    <t>ts.cereal.hght.r1</t>
  </si>
  <si>
    <t>air.temp.r1</t>
  </si>
  <si>
    <t>int.r2</t>
  </si>
  <si>
    <t>rain.rate.r2</t>
  </si>
  <si>
    <t>int.r3</t>
  </si>
  <si>
    <t>app.mthd.bc.r3</t>
  </si>
  <si>
    <t>app.methodos3</t>
  </si>
  <si>
    <t>app.mthd.cs.r3</t>
  </si>
  <si>
    <t>incorp.shallow.r3</t>
  </si>
  <si>
    <t>incorp.deep.r3</t>
  </si>
  <si>
    <t>man.ph.r3</t>
  </si>
  <si>
    <t>air.temp3</t>
  </si>
  <si>
    <t>rain.cum3</t>
  </si>
  <si>
    <t>incorp.shallow.f4</t>
  </si>
  <si>
    <t>incorp.deep.f4</t>
  </si>
  <si>
    <t>int.r5</t>
  </si>
  <si>
    <t>Cumulative</t>
  </si>
  <si>
    <t>Predictor variables (user input)</t>
  </si>
  <si>
    <t>Primary parameters for time step duration (to given time)</t>
  </si>
  <si>
    <t>Time step</t>
  </si>
  <si>
    <t>Pools at end of step (kg/ha)</t>
  </si>
  <si>
    <t>Pools after incorporation (kg/ha)</t>
  </si>
  <si>
    <t>Interval</t>
  </si>
  <si>
    <t xml:space="preserve">Cumulative </t>
  </si>
  <si>
    <t>time (h)</t>
  </si>
  <si>
    <t>time (h) (plot)</t>
  </si>
  <si>
    <t>Pig</t>
  </si>
  <si>
    <t>Broadcast</t>
  </si>
  <si>
    <t>Trailing shoe</t>
  </si>
  <si>
    <t>Open slot injection</t>
  </si>
  <si>
    <t>Closed slot injection</t>
  </si>
  <si>
    <t>DM</t>
  </si>
  <si>
    <t>Shallow incorporation</t>
  </si>
  <si>
    <t>Deep incorporation</t>
  </si>
  <si>
    <t>Application rate (no injection) (t/ha)</t>
  </si>
  <si>
    <t>Temperature (C)</t>
  </si>
  <si>
    <t>Wind (m/s)</t>
  </si>
  <si>
    <t>Rainfall rate (mm/s)</t>
  </si>
  <si>
    <t>Cum. Rain (mm)</t>
  </si>
  <si>
    <t>f0</t>
  </si>
  <si>
    <t>r1</t>
  </si>
  <si>
    <t>r2</t>
  </si>
  <si>
    <t>r3</t>
  </si>
  <si>
    <t>r5</t>
  </si>
  <si>
    <t>f4</t>
  </si>
  <si>
    <t>dt (h)</t>
  </si>
  <si>
    <t>rf</t>
  </si>
  <si>
    <t>rs</t>
  </si>
  <si>
    <t>rd</t>
  </si>
  <si>
    <t>S</t>
  </si>
  <si>
    <t>F</t>
  </si>
  <si>
    <t>S after incorp</t>
  </si>
  <si>
    <t>F after incorp</t>
  </si>
  <si>
    <t>emission (kg/ha)</t>
  </si>
  <si>
    <t>emission (% TAN)</t>
  </si>
  <si>
    <t>Centering values -&gt;</t>
  </si>
  <si>
    <t>Incorporation or center time</t>
  </si>
  <si>
    <t>Slurry type</t>
  </si>
  <si>
    <t>Shallow</t>
  </si>
  <si>
    <t>Deep</t>
  </si>
  <si>
    <t>Other</t>
  </si>
  <si>
    <t>Date</t>
  </si>
  <si>
    <t>File</t>
  </si>
  <si>
    <t>Version</t>
  </si>
  <si>
    <t>Who</t>
  </si>
  <si>
    <t>What</t>
  </si>
  <si>
    <t>23 Oct 2018</t>
  </si>
  <si>
    <t>ALFAM2 spreadsheet model.xlsx</t>
  </si>
  <si>
    <t>Sasha</t>
  </si>
  <si>
    <t>Preparing for re-submission. Updated parameter values, added cumulative rain.</t>
  </si>
  <si>
    <t>13 Nov 2018</t>
  </si>
  <si>
    <t>1.0</t>
  </si>
  <si>
    <t>Comments to first sheet, protect cells, update secondary parameters. Prep for release.</t>
  </si>
  <si>
    <t>14 Dec 2018</t>
  </si>
  <si>
    <t>ALFAM2_model.xlsx</t>
  </si>
  <si>
    <t>1.1</t>
  </si>
  <si>
    <t>Update link for paper in first sheet</t>
  </si>
  <si>
    <t>29 Oct 2019</t>
  </si>
  <si>
    <t>1.2</t>
  </si>
  <si>
    <t>Fix column reference in Calculations. S (AD) row 5 + must refer to AD and AE. Bug found by Roland Fuss via Nick H.</t>
  </si>
  <si>
    <t>22 July 2021</t>
  </si>
  <si>
    <t>ALFAM2_model_2_0.xlsx</t>
  </si>
  <si>
    <t>2.0</t>
  </si>
  <si>
    <t>Switch to par set 2, increase max duration to 168 h, add predictor variables, switch pH input to continuous, add closed slot injection</t>
  </si>
  <si>
    <t>23 July 2021</t>
  </si>
  <si>
    <t>ALFAM2_model_2_1.xlsx</t>
  </si>
  <si>
    <t>2.1</t>
  </si>
  <si>
    <t>Move and shrink plot, fix incorporation r3 calc error</t>
  </si>
  <si>
    <t>5 August 2021</t>
  </si>
  <si>
    <t>ALFAM2_model_2_2.xlsx</t>
  </si>
  <si>
    <t>2.2</t>
  </si>
  <si>
    <t>Update model paper link (Google Drive)</t>
  </si>
  <si>
    <t>6 August 2021</t>
  </si>
  <si>
    <t>ALFAM2_model_2_3.xlsx</t>
  </si>
  <si>
    <t>2.3</t>
  </si>
  <si>
    <t>Delete pH input choices</t>
  </si>
  <si>
    <t>3 April 2024</t>
  </si>
  <si>
    <t>ALFAM2_model_3_1.xlsx</t>
  </si>
  <si>
    <t>Set up par set 3 structure (some time ago)</t>
  </si>
  <si>
    <t>10 May 2024</t>
  </si>
  <si>
    <t>ALFAM2_model_3_2.xlsx</t>
  </si>
  <si>
    <t>3.2</t>
  </si>
  <si>
    <t>wind.sqrt.r1</t>
  </si>
  <si>
    <t>rain.rate.r5</t>
  </si>
  <si>
    <t>EF</t>
  </si>
  <si>
    <t>ES</t>
  </si>
  <si>
    <t>ALFAM2 information and resources:</t>
  </si>
  <si>
    <t xml:space="preserve">Dry matter: 0-15%, pH: 5.5-9, air temperature: 0-30°C, </t>
  </si>
  <si>
    <t>Wind speed</t>
  </si>
  <si>
    <t>Rainfall rate</t>
  </si>
  <si>
    <t>wind: 0-10 m/s, rain: 0-2.5 mm/h, duration: 0-168 h (7 d)</t>
  </si>
  <si>
    <t>Update parameters and equations based on ALFAM2-dev manuscript</t>
  </si>
  <si>
    <t>Ave. flux</t>
  </si>
  <si>
    <t>(kg/h-ha)</t>
  </si>
  <si>
    <t>13 May 2024</t>
  </si>
  <si>
    <t>ALFAM2_model_3_3.xlsx</t>
  </si>
  <si>
    <t>3.3</t>
  </si>
  <si>
    <t>Make pH limits in Checks consistent with notes, implement limits for slurry app and TAN app, all from Johanna's comments</t>
  </si>
  <si>
    <t>Instaneous flux</t>
  </si>
  <si>
    <t>15 May 2024</t>
  </si>
  <si>
    <t>Implement suggestions from AP and Frederik. Change incorporation message, adjust limits.</t>
  </si>
  <si>
    <t>ALFAM2_model_3_4.xlsx</t>
  </si>
  <si>
    <t>3.4</t>
  </si>
  <si>
    <t>Add flux plot based on Johanna's suggestion</t>
  </si>
  <si>
    <t>Combine plots, add labels. Output cell "%" -&gt; "% applied TAN"</t>
  </si>
  <si>
    <t>21 May 2024</t>
  </si>
  <si>
    <t>ALFAM2_model_3_5.xlsx</t>
  </si>
  <si>
    <t>3.5</t>
  </si>
  <si>
    <t>Apply incorp time limit to fix problem Johanna found.</t>
  </si>
  <si>
    <t>Incorporation type</t>
  </si>
  <si>
    <t>(%/h)</t>
  </si>
  <si>
    <t>Try % plot again, now below</t>
  </si>
  <si>
    <t>3.6</t>
  </si>
  <si>
    <t>ALFAM2_model_3_6.xlsx</t>
  </si>
  <si>
    <t xml:space="preserve">Just % plot </t>
  </si>
  <si>
    <t>3.7</t>
  </si>
  <si>
    <t>29 May 2024</t>
  </si>
  <si>
    <t>ALFAM2_model_3_7.xlsx</t>
  </si>
  <si>
    <t>4 June 2024</t>
  </si>
  <si>
    <t>ALFAM2_model_3_8.xlsx</t>
  </si>
  <si>
    <t>3.8</t>
  </si>
  <si>
    <t>(Unsure)</t>
  </si>
  <si>
    <t>Switch to real/final pars03, from https://github.com/AU-BCE-EE/Hafner-2023-ALFAM2-dev/blob/main/pars/output/pars.csv, commit d259505e725aae966c7b720adcc5ddf3b7babe7a</t>
  </si>
  <si>
    <t>Fix calc of inst flux for injection (was using app.rate.ni)</t>
  </si>
  <si>
    <t>3.9</t>
  </si>
  <si>
    <t>3</t>
  </si>
  <si>
    <t>5 June 2024</t>
  </si>
  <si>
    <t>ALFAM2_model_3_9.xlsx</t>
  </si>
  <si>
    <t>To par set name (3), change v number</t>
  </si>
  <si>
    <t>3.10</t>
  </si>
  <si>
    <t>4 Oct 2024</t>
  </si>
  <si>
    <t>ALFAM2_model_3_10.xlsx</t>
  </si>
  <si>
    <t>Switch to new par set 3 from pars/output/pars_set3.csv in https://github.com/AU-BCE-EE/Hafner-2024-ALFAM2-dev from release v3 (https://github.com/AU-BCE-EE/Hafner-2024-ALFAM2-dev/releases/tag/v3)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</si>
</sst>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0"/>
  </numFmts>
  <fonts count="32" x14ac:knownFonts="1">
    <font>
      <sz val="10"/>
      <color rgb="FF000000"/>
      <name val="Arial"/>
      <charset val="1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Calibri"/>
      <family val="2"/>
      <charset val="1"/>
    </font>
    <font>
      <sz val="11"/>
      <color rgb="FFFF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</font>
    <font>
      <u/>
      <sz val="10"/>
      <color rgb="FF0000FF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B0F0"/>
      <name val="Arial"/>
      <family val="2"/>
    </font>
    <font>
      <sz val="10"/>
      <color rgb="FF00B0F0"/>
      <name val="Arial"/>
      <family val="2"/>
      <charset val="1"/>
    </font>
    <font>
      <b/>
      <sz val="10"/>
      <color rgb="FF00B0F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  <fill>
      <patternFill patternType="solid">
        <fgColor rgb="FFFAC090"/>
        <bgColor rgb="FFD9D9D9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0" fontId="8" fillId="3" borderId="2" xfId="0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Alignment="1" applyProtection="1">
      <alignment horizontal="right"/>
      <protection locked="0"/>
    </xf>
    <xf numFmtId="0" fontId="15" fillId="2" borderId="0" xfId="1" applyFill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4" fontId="17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1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22" fillId="4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49" fontId="0" fillId="0" borderId="0" xfId="0" applyNumberForma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/>
    <xf numFmtId="49" fontId="0" fillId="0" borderId="0" xfId="0" applyNumberFormat="1"/>
    <xf numFmtId="0" fontId="27" fillId="0" borderId="0" xfId="0" applyFont="1"/>
    <xf numFmtId="0" fontId="2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0" fillId="0" borderId="0" xfId="0" applyFont="1"/>
    <xf numFmtId="0" fontId="28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9" fillId="2" borderId="0" xfId="0" applyFont="1" applyFill="1"/>
    <xf numFmtId="164" fontId="1" fillId="3" borderId="1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0" xfId="0" applyFont="1" applyFill="1"/>
    <xf numFmtId="0" fontId="29" fillId="2" borderId="0" xfId="0" applyFont="1" applyFill="1"/>
    <xf numFmtId="49" fontId="9" fillId="2" borderId="0" xfId="0" applyNumberFormat="1" applyFont="1" applyFill="1" applyAlignment="1">
      <alignment horizontal="left"/>
    </xf>
    <xf numFmtId="0" fontId="16" fillId="2" borderId="0" xfId="0" applyFont="1" applyFill="1"/>
    <xf numFmtId="0" fontId="15" fillId="5" borderId="0" xfId="1" applyFill="1" applyBorder="1" applyProtection="1">
      <protection locked="0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2" fontId="31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/>
    <xf numFmtId="0" fontId="1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78787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4A7EBB"/>
      <rgbColor rgb="FFB7B7B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8100" cap="rnd" cmpd="sng" algn="ctr">
              <a:solidFill>
                <a:schemeClr val="accent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spc="-1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Calculations!$C$4:$C$46</c:f>
              <c:numCache>
                <c:formatCode>0.0</c:formatCode>
                <c:ptCount val="4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48</c:v>
                </c:pt>
                <c:pt idx="23">
                  <c:v>54</c:v>
                </c:pt>
                <c:pt idx="24">
                  <c:v>60</c:v>
                </c:pt>
                <c:pt idx="25">
                  <c:v>66</c:v>
                </c:pt>
                <c:pt idx="26">
                  <c:v>72</c:v>
                </c:pt>
                <c:pt idx="27">
                  <c:v>78</c:v>
                </c:pt>
                <c:pt idx="28">
                  <c:v>84</c:v>
                </c:pt>
                <c:pt idx="29">
                  <c:v>90</c:v>
                </c:pt>
                <c:pt idx="30">
                  <c:v>96</c:v>
                </c:pt>
                <c:pt idx="31">
                  <c:v>102</c:v>
                </c:pt>
                <c:pt idx="32">
                  <c:v>108</c:v>
                </c:pt>
                <c:pt idx="33">
                  <c:v>114</c:v>
                </c:pt>
                <c:pt idx="34">
                  <c:v>120</c:v>
                </c:pt>
                <c:pt idx="35">
                  <c:v>126</c:v>
                </c:pt>
                <c:pt idx="36">
                  <c:v>132</c:v>
                </c:pt>
                <c:pt idx="37">
                  <c:v>138</c:v>
                </c:pt>
                <c:pt idx="38">
                  <c:v>144</c:v>
                </c:pt>
                <c:pt idx="39">
                  <c:v>150</c:v>
                </c:pt>
                <c:pt idx="40">
                  <c:v>156</c:v>
                </c:pt>
                <c:pt idx="41">
                  <c:v>162</c:v>
                </c:pt>
                <c:pt idx="42">
                  <c:v>168</c:v>
                </c:pt>
              </c:numCache>
            </c:numRef>
          </c:xVal>
          <c:yVal>
            <c:numRef>
              <c:f>Calculations!$AP$4:$AP$46</c:f>
              <c:numCache>
                <c:formatCode>General</c:formatCode>
                <c:ptCount val="43"/>
                <c:pt idx="0">
                  <c:v>0</c:v>
                </c:pt>
                <c:pt idx="1">
                  <c:v>4.0818396303097018</c:v>
                </c:pt>
                <c:pt idx="2">
                  <c:v>7.4565597871528224</c:v>
                </c:pt>
                <c:pt idx="3">
                  <c:v>10.25400590678424</c:v>
                </c:pt>
                <c:pt idx="4">
                  <c:v>12.579902639829124</c:v>
                </c:pt>
                <c:pt idx="5">
                  <c:v>14.520344567478958</c:v>
                </c:pt>
                <c:pt idx="6">
                  <c:v>16.145450503802699</c:v>
                </c:pt>
                <c:pt idx="7">
                  <c:v>17.512337181903572</c:v>
                </c:pt>
                <c:pt idx="8">
                  <c:v>18.667539100978249</c:v>
                </c:pt>
                <c:pt idx="9">
                  <c:v>19.648977696400586</c:v>
                </c:pt>
                <c:pt idx="10">
                  <c:v>20.48756377881795</c:v>
                </c:pt>
                <c:pt idx="11">
                  <c:v>21.208501551541055</c:v>
                </c:pt>
                <c:pt idx="12">
                  <c:v>21.832349791480475</c:v>
                </c:pt>
                <c:pt idx="13">
                  <c:v>22.375885424983885</c:v>
                </c:pt>
                <c:pt idx="14">
                  <c:v>22.852806304668853</c:v>
                </c:pt>
                <c:pt idx="15">
                  <c:v>23.274303137474845</c:v>
                </c:pt>
                <c:pt idx="16">
                  <c:v>23.64952493534177</c:v>
                </c:pt>
                <c:pt idx="17">
                  <c:v>23.985957820281552</c:v>
                </c:pt>
                <c:pt idx="18">
                  <c:v>24.289733321574239</c:v>
                </c:pt>
                <c:pt idx="19">
                  <c:v>24.565879296878467</c:v>
                </c:pt>
                <c:pt idx="20">
                  <c:v>24.81852416302517</c:v>
                </c:pt>
                <c:pt idx="21">
                  <c:v>25.051063131865796</c:v>
                </c:pt>
                <c:pt idx="22">
                  <c:v>25.653668902806771</c:v>
                </c:pt>
                <c:pt idx="23">
                  <c:v>26.151161587726818</c:v>
                </c:pt>
                <c:pt idx="24">
                  <c:v>26.574422277719023</c:v>
                </c:pt>
                <c:pt idx="25">
                  <c:v>26.941881804032992</c:v>
                </c:pt>
                <c:pt idx="26">
                  <c:v>27.265080199154575</c:v>
                </c:pt>
                <c:pt idx="27">
                  <c:v>27.551680781056483</c:v>
                </c:pt>
                <c:pt idx="28">
                  <c:v>27.807110865151646</c:v>
                </c:pt>
                <c:pt idx="29">
                  <c:v>28.035460787147453</c:v>
                </c:pt>
                <c:pt idx="30">
                  <c:v>28.239981768551569</c:v>
                </c:pt>
                <c:pt idx="31">
                  <c:v>28.423366262952428</c:v>
                </c:pt>
                <c:pt idx="32">
                  <c:v>28.587909869143107</c:v>
                </c:pt>
                <c:pt idx="33">
                  <c:v>28.735608325249661</c:v>
                </c:pt>
                <c:pt idx="34">
                  <c:v>28.86821853055126</c:v>
                </c:pt>
                <c:pt idx="35">
                  <c:v>28.987299292955353</c:v>
                </c:pt>
                <c:pt idx="36">
                  <c:v>29.094240351216129</c:v>
                </c:pt>
                <c:pt idx="37">
                  <c:v>29.190284359833441</c:v>
                </c:pt>
                <c:pt idx="38">
                  <c:v>29.276544435825834</c:v>
                </c:pt>
                <c:pt idx="39">
                  <c:v>29.354018733669101</c:v>
                </c:pt>
                <c:pt idx="40">
                  <c:v>29.423602897568486</c:v>
                </c:pt>
                <c:pt idx="41">
                  <c:v>29.486100901699743</c:v>
                </c:pt>
                <c:pt idx="42">
                  <c:v>29.542234601242264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62-425D-87D0-F98CA5BF0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3291"/>
        <c:axId val="86746826"/>
      </c:scatterChart>
      <c:scatterChart>
        <c:scatterStyle val="lineMarker"/>
        <c:varyColors val="0"/>
        <c:ser>
          <c:idx val="4"/>
          <c:order val="1"/>
          <c:tx>
            <c:v>Flux</c:v>
          </c:tx>
          <c:spPr>
            <a:ln w="38100" cap="rnd" cmpd="sng" algn="ctr">
              <a:solidFill>
                <a:schemeClr val="tx2">
                  <a:lumMod val="75000"/>
                  <a:lumOff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Calculations!$B$5:$B$46</c:f>
              <c:numCache>
                <c:formatCode>0.0</c:formatCode>
                <c:ptCount val="4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48</c:v>
                </c:pt>
                <c:pt idx="22">
                  <c:v>54</c:v>
                </c:pt>
                <c:pt idx="23">
                  <c:v>60</c:v>
                </c:pt>
                <c:pt idx="24">
                  <c:v>66</c:v>
                </c:pt>
                <c:pt idx="25">
                  <c:v>72</c:v>
                </c:pt>
                <c:pt idx="26">
                  <c:v>78</c:v>
                </c:pt>
                <c:pt idx="27">
                  <c:v>84</c:v>
                </c:pt>
                <c:pt idx="28">
                  <c:v>90</c:v>
                </c:pt>
                <c:pt idx="29">
                  <c:v>96</c:v>
                </c:pt>
                <c:pt idx="30">
                  <c:v>102</c:v>
                </c:pt>
                <c:pt idx="31">
                  <c:v>108</c:v>
                </c:pt>
                <c:pt idx="32">
                  <c:v>114</c:v>
                </c:pt>
                <c:pt idx="33">
                  <c:v>120</c:v>
                </c:pt>
                <c:pt idx="34">
                  <c:v>126</c:v>
                </c:pt>
                <c:pt idx="35">
                  <c:v>132</c:v>
                </c:pt>
                <c:pt idx="36">
                  <c:v>138</c:v>
                </c:pt>
                <c:pt idx="37">
                  <c:v>144</c:v>
                </c:pt>
                <c:pt idx="38">
                  <c:v>150</c:v>
                </c:pt>
                <c:pt idx="39">
                  <c:v>156</c:v>
                </c:pt>
                <c:pt idx="40">
                  <c:v>162</c:v>
                </c:pt>
                <c:pt idx="41">
                  <c:v>168</c:v>
                </c:pt>
              </c:numCache>
            </c:numRef>
          </c:xVal>
          <c:yVal>
            <c:numRef>
              <c:f>Calculations!$AS$5:$AS$46</c:f>
              <c:numCache>
                <c:formatCode>0.00</c:formatCode>
                <c:ptCount val="42"/>
                <c:pt idx="0">
                  <c:v>1.8521860949043403</c:v>
                </c:pt>
                <c:pt idx="1">
                  <c:v>1.5333088048271843</c:v>
                </c:pt>
                <c:pt idx="2">
                  <c:v>1.2729105060444554</c:v>
                </c:pt>
                <c:pt idx="3">
                  <c:v>1.0601305070793245</c:v>
                </c:pt>
                <c:pt idx="4">
                  <c:v>0.88613002421902998</c:v>
                </c:pt>
                <c:pt idx="5">
                  <c:v>0.7437155964171388</c:v>
                </c:pt>
                <c:pt idx="6">
                  <c:v>0.62703264609705078</c:v>
                </c:pt>
                <c:pt idx="7">
                  <c:v>0.53131611968008285</c:v>
                </c:pt>
                <c:pt idx="8">
                  <c:v>0.45268757552422473</c:v>
                </c:pt>
                <c:pt idx="9">
                  <c:v>0.38799006746168579</c:v>
                </c:pt>
                <c:pt idx="10">
                  <c:v>0.33465378371311227</c:v>
                </c:pt>
                <c:pt idx="11">
                  <c:v>0.29058671235193484</c:v>
                </c:pt>
                <c:pt idx="12">
                  <c:v>0.25408567161148526</c:v>
                </c:pt>
                <c:pt idx="13">
                  <c:v>0.22376391167220908</c:v>
                </c:pt>
                <c:pt idx="14">
                  <c:v>0.19849220116262248</c:v>
                </c:pt>
                <c:pt idx="15">
                  <c:v>0.17735088658483678</c:v>
                </c:pt>
                <c:pt idx="16">
                  <c:v>0.1595908807504752</c:v>
                </c:pt>
                <c:pt idx="17">
                  <c:v>0.14460191703578676</c:v>
                </c:pt>
                <c:pt idx="18">
                  <c:v>0.13188671606970137</c:v>
                </c:pt>
                <c:pt idx="19">
                  <c:v>0.12103996356553577</c:v>
                </c:pt>
                <c:pt idx="20">
                  <c:v>0.11173120314542286</c:v>
                </c:pt>
                <c:pt idx="21">
                  <c:v>9.0576493481075923E-2</c:v>
                </c:pt>
                <c:pt idx="22">
                  <c:v>7.608515830677863E-2</c:v>
                </c:pt>
                <c:pt idx="23">
                  <c:v>6.5499072970975417E-2</c:v>
                </c:pt>
                <c:pt idx="24">
                  <c:v>5.7300056339254613E-2</c:v>
                </c:pt>
                <c:pt idx="25">
                  <c:v>5.0641289733045415E-2</c:v>
                </c:pt>
                <c:pt idx="26">
                  <c:v>4.504062588794757E-2</c:v>
                </c:pt>
                <c:pt idx="27">
                  <c:v>4.0215041360669057E-2</c:v>
                </c:pt>
                <c:pt idx="28">
                  <c:v>3.5991169187289417E-2</c:v>
                </c:pt>
                <c:pt idx="29">
                  <c:v>3.2256851838796625E-2</c:v>
                </c:pt>
                <c:pt idx="30">
                  <c:v>2.893482095461521E-2</c:v>
                </c:pt>
                <c:pt idx="31">
                  <c:v>2.5968321293550947E-2</c:v>
                </c:pt>
                <c:pt idx="32">
                  <c:v>2.331319016850741E-2</c:v>
                </c:pt>
                <c:pt idx="33">
                  <c:v>2.093343295195059E-2</c:v>
                </c:pt>
                <c:pt idx="34">
                  <c:v>1.8798698273617121E-2</c:v>
                </c:pt>
                <c:pt idx="35">
                  <c:v>1.6882791136173872E-2</c:v>
                </c:pt>
                <c:pt idx="36">
                  <c:v>1.5162758153940371E-2</c:v>
                </c:pt>
                <c:pt idx="37">
                  <c:v>1.3618292627085811E-2</c:v>
                </c:pt>
                <c:pt idx="38">
                  <c:v>1.2231322337641999E-2</c:v>
                </c:pt>
                <c:pt idx="39">
                  <c:v>1.0985705130763773E-2</c:v>
                </c:pt>
                <c:pt idx="40">
                  <c:v>9.8669909541914558E-3</c:v>
                </c:pt>
                <c:pt idx="41">
                  <c:v>8.8622272348624579E-3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62-425D-87D0-F98CA5BF0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475519"/>
        <c:axId val="1298476479"/>
      </c:scatterChart>
      <c:valAx>
        <c:axId val="20113291"/>
        <c:scaling>
          <c:orientation val="minMax"/>
        </c:scaling>
        <c:delete val="0"/>
        <c:axPos val="b"/>
        <c:majorGridlines>
          <c:spPr>
            <a:ln w="9360" cap="flat" cmpd="sng" algn="ctr">
              <a:solidFill>
                <a:srgbClr val="87878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spc="-1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r>
                  <a:rPr lang="en-US" sz="1000" b="1" strike="noStrike" spc="-1">
                    <a:solidFill>
                      <a:srgbClr val="000000"/>
                    </a:solidFill>
                    <a:latin typeface="Calibri"/>
                  </a:rPr>
                  <a:t>Time since application (h)</a:t>
                </a:r>
              </a:p>
            </c:rich>
          </c:tx>
          <c:overlay val="0"/>
          <c:spPr>
            <a:noFill/>
            <a:ln w="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spc="-1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360" cap="flat" cmpd="sng" algn="ctr">
            <a:solidFill>
              <a:srgbClr val="87878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" baseline="0">
                <a:solidFill>
                  <a:srgbClr val="000000"/>
                </a:solidFill>
                <a:latin typeface="Calibri"/>
                <a:ea typeface="+mn-ea"/>
                <a:cs typeface="+mn-cs"/>
              </a:defRPr>
            </a:pPr>
            <a:endParaRPr lang="en-US"/>
          </a:p>
        </c:txPr>
        <c:crossAx val="86746826"/>
        <c:crosses val="autoZero"/>
        <c:crossBetween val="midCat"/>
      </c:valAx>
      <c:valAx>
        <c:axId val="86746826"/>
        <c:scaling>
          <c:orientation val="minMax"/>
          <c:min val="0"/>
        </c:scaling>
        <c:delete val="0"/>
        <c:axPos val="l"/>
        <c:majorGridlines>
          <c:spPr>
            <a:ln w="9360" cap="flat" cmpd="sng" algn="ctr">
              <a:solidFill>
                <a:srgbClr val="878787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spc="-1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r>
                  <a:rPr lang="en-US" sz="1000" b="1" strike="noStrike" spc="-1">
                    <a:solidFill>
                      <a:srgbClr val="000000"/>
                    </a:solidFill>
                    <a:latin typeface="Calibri"/>
                  </a:rPr>
                  <a:t> Cumulative NH</a:t>
                </a:r>
                <a:r>
                  <a:rPr lang="en-US" sz="1000" b="1" strike="noStrike" spc="-1" baseline="-25000">
                    <a:solidFill>
                      <a:srgbClr val="000000"/>
                    </a:solidFill>
                    <a:latin typeface="Calibri"/>
                  </a:rPr>
                  <a:t>3</a:t>
                </a:r>
                <a:r>
                  <a:rPr lang="en-US" sz="1000" b="1" strike="noStrike" spc="-1">
                    <a:solidFill>
                      <a:srgbClr val="000000"/>
                    </a:solidFill>
                    <a:latin typeface="Calibri"/>
                  </a:rPr>
                  <a:t> emission (% applied TAN)</a:t>
                </a:r>
              </a:p>
            </c:rich>
          </c:tx>
          <c:overlay val="0"/>
          <c:spPr>
            <a:noFill/>
            <a:ln w="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1" i="0" u="none" strike="noStrike" kern="1200" spc="-1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cross"/>
        <c:minorTickMark val="cross"/>
        <c:tickLblPos val="nextTo"/>
        <c:spPr>
          <a:noFill/>
          <a:ln w="9360" cap="flat" cmpd="sng" algn="ctr">
            <a:solidFill>
              <a:srgbClr val="87878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" baseline="0">
                <a:solidFill>
                  <a:srgbClr val="000000"/>
                </a:solidFill>
                <a:latin typeface="Calibri"/>
                <a:ea typeface="+mn-ea"/>
                <a:cs typeface="+mn-cs"/>
              </a:defRPr>
            </a:pPr>
            <a:endParaRPr lang="en-US"/>
          </a:p>
        </c:txPr>
        <c:crossAx val="20113291"/>
        <c:crosses val="autoZero"/>
        <c:crossBetween val="midCat"/>
      </c:valAx>
      <c:valAx>
        <c:axId val="1298476479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spc="-1" baseline="0">
                    <a:solidFill>
                      <a:srgbClr val="000000"/>
                    </a:solidFill>
                    <a:latin typeface="Calibri"/>
                  </a:rPr>
                  <a:t> NH</a:t>
                </a:r>
                <a:r>
                  <a:rPr lang="en-US" sz="1000" b="1" i="0" u="none" strike="noStrike" kern="1200" spc="-1" baseline="-25000">
                    <a:solidFill>
                      <a:srgbClr val="000000"/>
                    </a:solidFill>
                    <a:latin typeface="Calibri"/>
                  </a:rPr>
                  <a:t>3</a:t>
                </a:r>
                <a:r>
                  <a:rPr lang="en-US" sz="1000" b="1" i="0" u="none" strike="noStrike" kern="1200" spc="-1" baseline="0">
                    <a:solidFill>
                      <a:srgbClr val="000000"/>
                    </a:solidFill>
                    <a:latin typeface="Calibri"/>
                  </a:rPr>
                  <a:t> emission rate (%/h)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475519"/>
        <c:crosses val="max"/>
        <c:crossBetween val="midCat"/>
      </c:valAx>
      <c:valAx>
        <c:axId val="1298475519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298476479"/>
        <c:crosses val="autoZero"/>
        <c:crossBetween val="midCat"/>
      </c:valAx>
      <c:spPr>
        <a:noFill/>
        <a:ln w="0"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9360" cap="flat" cmpd="sng" algn="ctr">
      <a:solidFill>
        <a:srgbClr val="D9D9D9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188702</xdr:colOff>
      <xdr:row>16</xdr:row>
      <xdr:rowOff>89859</xdr:rowOff>
    </xdr:from>
    <xdr:to>
      <xdr:col>6</xdr:col>
      <xdr:colOff>439678</xdr:colOff>
      <xdr:row>37</xdr:row>
      <xdr:rowOff>99549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C51998-FAC9-47B1-BF5B-82293AFD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0.58171</cdr:x>
      <cdr:y>0.16872</cdr:y>
    </cdr:from>
    <cdr:to>
      <cdr:x>0.81305</cdr:x>
      <cdr:y>0.36404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8A4B47-AF0B-1A87-930D-B104BEDEAFA1}"/>
            </a:ext>
          </a:extLst>
        </cdr:cNvPr>
        <cdr:cNvSpPr txBox="1"/>
      </cdr:nvSpPr>
      <cdr:spPr>
        <a:xfrm xmlns:a="http://schemas.openxmlformats.org/drawingml/2006/main">
          <a:off x="2236859" y="574717"/>
          <a:ext cx="889575" cy="665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accent2">
                  <a:lumMod val="75000"/>
                </a:schemeClr>
              </a:solidFill>
            </a:rPr>
            <a:t>Cumulative emission (left)</a:t>
          </a:r>
        </a:p>
      </cdr:txBody>
    </cdr:sp>
  </cdr:relSizeAnchor>
  <cdr:relSizeAnchor xmlns:cdr="http://schemas.openxmlformats.org/drawingml/2006/chartDrawing">
    <cdr:from>
      <cdr:x>0.54214</cdr:x>
      <cdr:y>0.69643</cdr:y>
    </cdr:from>
    <cdr:to>
      <cdr:x>0.82707</cdr:x>
      <cdr:y>0.83349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1B06456-550A-E189-7816-E35E19630126}"/>
            </a:ext>
          </a:extLst>
        </cdr:cNvPr>
        <cdr:cNvSpPr txBox="1"/>
      </cdr:nvSpPr>
      <cdr:spPr>
        <a:xfrm xmlns:a="http://schemas.openxmlformats.org/drawingml/2006/main">
          <a:off x="2084700" y="2372263"/>
          <a:ext cx="1095646" cy="46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tx2">
                  <a:lumMod val="90000"/>
                  <a:lumOff val="10000"/>
                </a:schemeClr>
              </a:solidFill>
            </a:rPr>
            <a:t>Emission rate (right)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fam.dk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github.com/sashahafner/ALFAM2" TargetMode="External"/><Relationship Id="rId1" Type="http://schemas.openxmlformats.org/officeDocument/2006/relationships/hyperlink" Target="https://drive.google.com/file/d/1UEzmjApe2kMs4CyX6dUQIqn0ZOZ8elV9/view?usp=sharin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mailto:sasha.hafner@bce.au.dk?subject=ALFAM2%20Excel%20mode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zoomScale="106" zoomScaleNormal="106" workbookViewId="0">
      <selection activeCell="C31" sqref="C31"/>
    </sheetView>
  </sheetViews>
  <sheetFormatPr defaultColWidth="14.42578125" defaultRowHeight="12.75" x14ac:dyDescent="0.2"/>
  <cols>
    <col min="1" max="1" width="4.7109375" customWidth="1"/>
    <col min="2" max="2" width="32.5703125" customWidth="1"/>
    <col min="3" max="3" width="19.5703125" customWidth="1"/>
    <col min="4" max="4" width="6.5703125" customWidth="1"/>
    <col min="5" max="5" width="39.7109375" customWidth="1"/>
    <col min="6" max="6" width="7.5703125" customWidth="1"/>
    <col min="7" max="26" width="8.7109375" customWidth="1"/>
  </cols>
  <sheetData>
    <row r="1" spans="1:26" ht="12.75" customHeight="1" x14ac:dyDescent="0.25">
      <c r="A1" s="42"/>
      <c r="B1" s="42"/>
      <c r="C1" s="43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7.25" customHeight="1" x14ac:dyDescent="0.3">
      <c r="A2" s="42"/>
      <c r="B2" s="44" t="s">
        <v>0</v>
      </c>
      <c r="C2" s="43"/>
      <c r="D2" s="42"/>
      <c r="E2" s="42"/>
      <c r="F2" s="45"/>
      <c r="G2" s="4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2.75" customHeight="1" x14ac:dyDescent="0.25">
      <c r="A3" s="42"/>
      <c r="B3" s="46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2.75" customHeight="1" x14ac:dyDescent="0.25">
      <c r="A4" s="42"/>
      <c r="B4" s="42"/>
      <c r="C4" s="4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2.75" customHeight="1" x14ac:dyDescent="0.25">
      <c r="A5" s="42"/>
      <c r="B5" s="47" t="s">
        <v>1</v>
      </c>
      <c r="C5" s="48" t="s">
        <v>2</v>
      </c>
      <c r="D5" s="42"/>
      <c r="E5" s="49" t="s">
        <v>3</v>
      </c>
      <c r="F5" s="50" t="s">
        <v>4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2.75" customHeight="1" x14ac:dyDescent="0.25">
      <c r="A6" s="42"/>
      <c r="B6" s="61" t="s">
        <v>5</v>
      </c>
      <c r="C6" s="2">
        <v>40</v>
      </c>
      <c r="D6" s="42"/>
      <c r="E6" s="51" t="s">
        <v>6</v>
      </c>
      <c r="F6" s="52">
        <f>IF(Checks!B2=2,C6*C7,"")</f>
        <v>48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2.75" customHeight="1" x14ac:dyDescent="0.25">
      <c r="A7" s="42"/>
      <c r="B7" s="61" t="s">
        <v>7</v>
      </c>
      <c r="C7" s="3">
        <v>1.2</v>
      </c>
      <c r="D7" s="42"/>
      <c r="E7" s="42" t="str">
        <f>CONCATENATE("Cumulative emission at ", C17, " h (kg/ha)")</f>
        <v>Cumulative emission at 168 h (kg/ha)</v>
      </c>
      <c r="F7" s="53">
        <f>IF( Checks!B21=1,Calculations!AO46,"")</f>
        <v>14.180272608596287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2.75" customHeight="1" x14ac:dyDescent="0.25">
      <c r="A8" s="42"/>
      <c r="B8" s="61" t="s">
        <v>8</v>
      </c>
      <c r="C8" s="4" t="s">
        <v>9</v>
      </c>
      <c r="D8" s="42"/>
      <c r="E8" s="42" t="str">
        <f>CONCATENATE("Cumulative emission at ", C17, " h (% applied TAN)")</f>
        <v>Cumulative emission at 168 h (% applied TAN)</v>
      </c>
      <c r="F8" s="54">
        <f>IF(COUNT(F7)=1, 100*F7/F6,"")</f>
        <v>29.542234601242267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2.75" customHeight="1" x14ac:dyDescent="0.25">
      <c r="A9" s="42"/>
      <c r="B9" s="62" t="s">
        <v>10</v>
      </c>
      <c r="C9" s="4" t="s">
        <v>11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2.75" customHeight="1" x14ac:dyDescent="0.25">
      <c r="A10" s="42"/>
      <c r="B10" s="61" t="s">
        <v>12</v>
      </c>
      <c r="C10" s="5">
        <v>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2.75" customHeight="1" x14ac:dyDescent="0.25">
      <c r="A11" s="42"/>
      <c r="B11" s="62" t="s">
        <v>13</v>
      </c>
      <c r="C11" s="6">
        <v>7.5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5.75" customHeight="1" x14ac:dyDescent="0.25">
      <c r="A12" s="42"/>
      <c r="B12" s="62" t="s">
        <v>14</v>
      </c>
      <c r="C12" s="4">
        <v>13</v>
      </c>
      <c r="D12" s="42"/>
      <c r="E12" s="49" t="s">
        <v>15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2.75" customHeight="1" x14ac:dyDescent="0.25">
      <c r="A13" s="42"/>
      <c r="B13" s="61" t="s">
        <v>16</v>
      </c>
      <c r="C13" s="5">
        <v>2.7</v>
      </c>
      <c r="D13" s="42"/>
      <c r="E13" s="66" t="str">
        <f>CONCATENATE(IF(Checks!B1&lt;10,"Missing input data. ",""),IF(SUM(Checks!E5:F18)&gt;0,"Input variable(s) out of range.",""),IF(Checks!B22=0,"Incorporation requires type (shallow or deep) and time, so not used here.",""))</f>
        <v/>
      </c>
      <c r="F13" s="66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2.75" customHeight="1" x14ac:dyDescent="0.25">
      <c r="A14" s="42"/>
      <c r="B14" s="61" t="s">
        <v>17</v>
      </c>
      <c r="C14" s="5">
        <v>0</v>
      </c>
      <c r="D14" s="42"/>
      <c r="E14" s="66"/>
      <c r="F14" s="66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2.75" customHeight="1" x14ac:dyDescent="0.25">
      <c r="A15" s="42"/>
      <c r="B15" s="61" t="s">
        <v>18</v>
      </c>
      <c r="C15" s="4" t="s">
        <v>19</v>
      </c>
      <c r="D15" s="42"/>
      <c r="E15" s="66"/>
      <c r="F15" s="66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2.75" customHeight="1" x14ac:dyDescent="0.25">
      <c r="A16" s="42"/>
      <c r="B16" s="61" t="s">
        <v>20</v>
      </c>
      <c r="C16" s="5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2.75" customHeight="1" x14ac:dyDescent="0.25">
      <c r="A17" s="42"/>
      <c r="B17" s="61" t="s">
        <v>21</v>
      </c>
      <c r="C17" s="7">
        <v>168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2.75" customHeight="1" x14ac:dyDescent="0.25">
      <c r="A18" s="42"/>
      <c r="B18" s="42"/>
      <c r="C18" s="43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2.75" customHeight="1" x14ac:dyDescent="0.25">
      <c r="A19" s="42"/>
      <c r="B19" s="55" t="s">
        <v>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2.75" customHeight="1" x14ac:dyDescent="0.25">
      <c r="A20" s="42"/>
      <c r="B20" s="42" t="s">
        <v>23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2.75" customHeight="1" x14ac:dyDescent="0.25">
      <c r="A21" s="42"/>
      <c r="B21" s="42" t="s">
        <v>24</v>
      </c>
      <c r="C21" s="42"/>
      <c r="D21" s="42"/>
      <c r="E21" s="45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2.75" customHeight="1" x14ac:dyDescent="0.25">
      <c r="A22" s="42"/>
      <c r="B22" s="51" t="s">
        <v>25</v>
      </c>
      <c r="C22" s="42"/>
      <c r="D22" s="42"/>
      <c r="E22" s="45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2.75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2.75" customHeight="1" x14ac:dyDescent="0.25">
      <c r="A24" s="42"/>
      <c r="B24" s="56" t="s">
        <v>26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2.75" customHeight="1" x14ac:dyDescent="0.25">
      <c r="A25" s="42"/>
      <c r="B25" s="57" t="s">
        <v>177</v>
      </c>
      <c r="C25" s="4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2.75" customHeight="1" x14ac:dyDescent="0.25">
      <c r="A26" s="42"/>
      <c r="B26" s="51" t="s">
        <v>180</v>
      </c>
      <c r="C26" s="4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2.75" customHeight="1" x14ac:dyDescent="0.25">
      <c r="A27" s="42"/>
      <c r="B27" s="51"/>
      <c r="C27" s="4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2.75" customHeight="1" x14ac:dyDescent="0.25">
      <c r="A28" s="42"/>
      <c r="B28" s="56" t="s">
        <v>27</v>
      </c>
      <c r="C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2.75" customHeight="1" x14ac:dyDescent="0.25">
      <c r="A29" s="42"/>
      <c r="B29" s="51" t="s">
        <v>28</v>
      </c>
      <c r="C29" s="4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2.75" customHeight="1" x14ac:dyDescent="0.25">
      <c r="A30" s="42"/>
      <c r="B30" s="57" t="s">
        <v>29</v>
      </c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2.75" customHeight="1" x14ac:dyDescent="0.25">
      <c r="A31" s="42"/>
      <c r="B31" s="51" t="s">
        <v>30</v>
      </c>
      <c r="C31" s="8" t="s">
        <v>31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2.75" customHeight="1" x14ac:dyDescent="0.25">
      <c r="A32" s="42"/>
      <c r="B32" s="51" t="s">
        <v>32</v>
      </c>
      <c r="C32" s="8" t="s">
        <v>33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2.75" customHeight="1" x14ac:dyDescent="0.25">
      <c r="A33" s="42"/>
      <c r="B33" s="51" t="s">
        <v>176</v>
      </c>
      <c r="C33" s="8" t="s">
        <v>34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2.75" customHeight="1" x14ac:dyDescent="0.25">
      <c r="A34" s="42"/>
      <c r="B34" s="51" t="s">
        <v>35</v>
      </c>
      <c r="C34" s="60" t="s">
        <v>36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 x14ac:dyDescent="0.25">
      <c r="A35" s="42"/>
      <c r="B35" s="51" t="s">
        <v>37</v>
      </c>
      <c r="C35" s="58" t="s">
        <v>219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2.75" customHeight="1" x14ac:dyDescent="0.25">
      <c r="A36" s="42"/>
      <c r="B36" s="42" t="s">
        <v>39</v>
      </c>
      <c r="C36" s="58" t="s">
        <v>215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 x14ac:dyDescent="0.25">
      <c r="A37" s="42"/>
      <c r="B37" s="42"/>
      <c r="C37" s="43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2.75" customHeight="1" x14ac:dyDescent="0.25">
      <c r="A38" s="42"/>
      <c r="B38" s="42"/>
      <c r="C38" s="4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2.75" customHeight="1" x14ac:dyDescent="0.25">
      <c r="A39" s="42"/>
      <c r="B39" s="42"/>
      <c r="C39" s="4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2.75" customHeight="1" x14ac:dyDescent="0.25">
      <c r="A40" s="42"/>
      <c r="B40" s="42"/>
      <c r="C40" s="43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2.75" customHeight="1" x14ac:dyDescent="0.25">
      <c r="A41" s="42"/>
      <c r="B41" s="42"/>
      <c r="C41" s="4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2.75" customHeight="1" x14ac:dyDescent="0.25">
      <c r="A42" s="42"/>
      <c r="B42" s="42"/>
      <c r="C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2.75" customHeight="1" x14ac:dyDescent="0.25">
      <c r="A43" s="42"/>
      <c r="B43" s="42"/>
      <c r="C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2.75" customHeight="1" x14ac:dyDescent="0.25">
      <c r="A44" s="42"/>
      <c r="B44" s="42"/>
      <c r="C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2.75" customHeight="1" x14ac:dyDescent="0.25">
      <c r="A45" s="42"/>
      <c r="B45" s="42"/>
      <c r="C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2.75" customHeight="1" x14ac:dyDescent="0.25">
      <c r="A46" s="42"/>
      <c r="B46" s="42"/>
      <c r="C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2.75" customHeight="1" x14ac:dyDescent="0.25">
      <c r="A47" s="42"/>
      <c r="B47" s="42"/>
      <c r="C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25">
      <c r="A48" s="42"/>
      <c r="B48" s="42"/>
      <c r="C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2.75" customHeight="1" x14ac:dyDescent="0.25">
      <c r="A49" s="42"/>
      <c r="B49" s="42"/>
      <c r="C49" s="43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2.75" customHeight="1" x14ac:dyDescent="0.25">
      <c r="A50" s="42"/>
      <c r="B50" s="42"/>
      <c r="C50" s="43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2.75" customHeight="1" x14ac:dyDescent="0.25">
      <c r="A51" s="42"/>
      <c r="B51" s="42"/>
      <c r="C51" s="4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25">
      <c r="A52" s="42"/>
      <c r="B52" s="42"/>
      <c r="C52" s="43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25">
      <c r="A53" s="42"/>
      <c r="B53" s="42"/>
      <c r="C53" s="43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25">
      <c r="A54" s="42"/>
      <c r="B54" s="42"/>
      <c r="C54" s="43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2.75" customHeight="1" x14ac:dyDescent="0.25">
      <c r="A55" s="42"/>
      <c r="B55" s="42"/>
      <c r="C55" s="4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2.75" customHeight="1" x14ac:dyDescent="0.25">
      <c r="A56" s="42"/>
      <c r="B56" s="42"/>
      <c r="C56" s="43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2.75" customHeight="1" x14ac:dyDescent="0.25">
      <c r="A57" s="42"/>
      <c r="B57" s="42"/>
      <c r="C57" s="43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2.75" customHeight="1" x14ac:dyDescent="0.25">
      <c r="A58" s="42"/>
      <c r="B58" s="42"/>
      <c r="C58" s="43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2.75" customHeight="1" x14ac:dyDescent="0.25">
      <c r="A59" s="42"/>
      <c r="B59" s="42"/>
      <c r="C59" s="43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2.75" customHeight="1" x14ac:dyDescent="0.25">
      <c r="A60" s="42"/>
      <c r="B60" s="42"/>
      <c r="C60" s="43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2.75" customHeight="1" x14ac:dyDescent="0.25">
      <c r="A61" s="42"/>
      <c r="B61" s="42"/>
      <c r="C61" s="43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2.75" customHeight="1" x14ac:dyDescent="0.25">
      <c r="A62" s="42"/>
      <c r="B62" s="42"/>
      <c r="C62" s="43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2.75" customHeight="1" x14ac:dyDescent="0.25">
      <c r="A63" s="42"/>
      <c r="B63" s="42"/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2.75" customHeight="1" x14ac:dyDescent="0.25">
      <c r="A64" s="42"/>
      <c r="B64" s="42"/>
      <c r="C64" s="43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2.75" customHeight="1" x14ac:dyDescent="0.25">
      <c r="A65" s="42"/>
      <c r="B65" s="42"/>
      <c r="C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2.75" customHeight="1" x14ac:dyDescent="0.25">
      <c r="A66" s="42"/>
      <c r="B66" s="42"/>
      <c r="C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2.75" customHeight="1" x14ac:dyDescent="0.25">
      <c r="A67" s="42"/>
      <c r="B67" s="42"/>
      <c r="C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2.75" customHeight="1" x14ac:dyDescent="0.25">
      <c r="A68" s="42"/>
      <c r="B68" s="42"/>
      <c r="C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2.75" customHeight="1" x14ac:dyDescent="0.25">
      <c r="A69" s="42"/>
      <c r="B69" s="42"/>
      <c r="C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2.75" customHeight="1" x14ac:dyDescent="0.25">
      <c r="A70" s="42"/>
      <c r="B70" s="42"/>
      <c r="C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2.75" customHeight="1" x14ac:dyDescent="0.25">
      <c r="A71" s="42"/>
      <c r="B71" s="42"/>
      <c r="C71" s="4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2.75" customHeight="1" x14ac:dyDescent="0.25">
      <c r="A72" s="42"/>
      <c r="B72" s="42"/>
      <c r="C72" s="4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2.75" customHeight="1" x14ac:dyDescent="0.25">
      <c r="A73" s="42"/>
      <c r="B73" s="42"/>
      <c r="C73" s="4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2.75" customHeight="1" x14ac:dyDescent="0.25">
      <c r="A74" s="42"/>
      <c r="B74" s="42"/>
      <c r="C74" s="4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2.75" customHeight="1" x14ac:dyDescent="0.25">
      <c r="A75" s="42"/>
      <c r="B75" s="42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2.75" customHeight="1" x14ac:dyDescent="0.25">
      <c r="A76" s="42"/>
      <c r="B76" s="42"/>
      <c r="C76" s="4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2.75" customHeight="1" x14ac:dyDescent="0.25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2.75" customHeight="1" x14ac:dyDescent="0.25">
      <c r="A78" s="42"/>
      <c r="B78" s="42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2.75" customHeight="1" x14ac:dyDescent="0.25">
      <c r="A79" s="42"/>
      <c r="B79" s="42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2.75" customHeight="1" x14ac:dyDescent="0.25">
      <c r="A80" s="42"/>
      <c r="B80" s="42"/>
      <c r="C80" s="4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2.75" customHeight="1" x14ac:dyDescent="0.25">
      <c r="A81" s="42"/>
      <c r="B81" s="42"/>
      <c r="C81" s="4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2.75" customHeight="1" x14ac:dyDescent="0.25">
      <c r="A82" s="42"/>
      <c r="B82" s="42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2.75" customHeight="1" x14ac:dyDescent="0.25">
      <c r="A83" s="42"/>
      <c r="B83" s="42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2.75" customHeight="1" x14ac:dyDescent="0.25">
      <c r="A84" s="42"/>
      <c r="B84" s="42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2.75" customHeight="1" x14ac:dyDescent="0.25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2.75" customHeight="1" x14ac:dyDescent="0.25">
      <c r="A86" s="42"/>
      <c r="B86" s="42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2.75" customHeight="1" x14ac:dyDescent="0.25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2.75" customHeight="1" x14ac:dyDescent="0.25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2.75" customHeight="1" x14ac:dyDescent="0.25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2.75" customHeight="1" x14ac:dyDescent="0.25">
      <c r="A90" s="42"/>
      <c r="B90" s="42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2.75" customHeight="1" x14ac:dyDescent="0.25">
      <c r="A91" s="42"/>
      <c r="B91" s="42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2.75" customHeight="1" x14ac:dyDescent="0.25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2.75" customHeight="1" x14ac:dyDescent="0.25">
      <c r="A93" s="42"/>
      <c r="B93" s="42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2.75" customHeight="1" x14ac:dyDescent="0.25">
      <c r="A94" s="42"/>
      <c r="B94" s="42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2.75" customHeight="1" x14ac:dyDescent="0.25">
      <c r="A95" s="42"/>
      <c r="B95" s="42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2.75" customHeight="1" x14ac:dyDescent="0.25">
      <c r="A96" s="42"/>
      <c r="B96" s="42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2.75" customHeight="1" x14ac:dyDescent="0.25">
      <c r="A97" s="42"/>
      <c r="B97" s="42"/>
      <c r="C97" s="4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2.75" customHeight="1" x14ac:dyDescent="0.25">
      <c r="A98" s="42"/>
      <c r="B98" s="42"/>
      <c r="C98" s="4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2.75" customHeight="1" x14ac:dyDescent="0.25">
      <c r="A99" s="42"/>
      <c r="B99" s="42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2.75" customHeight="1" x14ac:dyDescent="0.25">
      <c r="A100" s="42"/>
      <c r="B100" s="42"/>
      <c r="C100" s="4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2.75" customHeight="1" x14ac:dyDescent="0.25">
      <c r="A101" s="42"/>
      <c r="B101" s="42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2.75" customHeight="1" x14ac:dyDescent="0.25">
      <c r="A102" s="42"/>
      <c r="B102" s="42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2.75" customHeight="1" x14ac:dyDescent="0.25">
      <c r="A103" s="42"/>
      <c r="B103" s="42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2.75" customHeight="1" x14ac:dyDescent="0.25">
      <c r="A104" s="42"/>
      <c r="B104" s="42"/>
      <c r="C104" s="4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2.75" customHeight="1" x14ac:dyDescent="0.25">
      <c r="A105" s="42"/>
      <c r="B105" s="42"/>
      <c r="C105" s="4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2.75" customHeight="1" x14ac:dyDescent="0.25">
      <c r="A106" s="42"/>
      <c r="B106" s="42"/>
      <c r="C106" s="4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2.75" customHeight="1" x14ac:dyDescent="0.25">
      <c r="A107" s="42"/>
      <c r="B107" s="42"/>
      <c r="C107" s="4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2.75" customHeight="1" x14ac:dyDescent="0.25">
      <c r="A108" s="42"/>
      <c r="B108" s="42"/>
      <c r="C108" s="4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2.75" customHeight="1" x14ac:dyDescent="0.25">
      <c r="A109" s="42"/>
      <c r="B109" s="42"/>
      <c r="C109" s="4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2.75" customHeight="1" x14ac:dyDescent="0.25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2.75" customHeight="1" x14ac:dyDescent="0.25">
      <c r="A111" s="42"/>
      <c r="B111" s="42"/>
      <c r="C111" s="4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2.75" customHeight="1" x14ac:dyDescent="0.25">
      <c r="A112" s="42"/>
      <c r="B112" s="42"/>
      <c r="C112" s="4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2.75" customHeight="1" x14ac:dyDescent="0.25">
      <c r="A113" s="42"/>
      <c r="B113" s="42"/>
      <c r="C113" s="4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2.75" customHeight="1" x14ac:dyDescent="0.25">
      <c r="A114" s="42"/>
      <c r="B114" s="42"/>
      <c r="C114" s="4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2.75" customHeight="1" x14ac:dyDescent="0.25">
      <c r="A115" s="42"/>
      <c r="B115" s="42"/>
      <c r="C115" s="4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2.75" customHeight="1" x14ac:dyDescent="0.25">
      <c r="A116" s="42"/>
      <c r="B116" s="42"/>
      <c r="C116" s="4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2.75" customHeight="1" x14ac:dyDescent="0.25">
      <c r="A117" s="42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2.75" customHeight="1" x14ac:dyDescent="0.25">
      <c r="A118" s="42"/>
      <c r="B118" s="42"/>
      <c r="C118" s="4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2.75" customHeight="1" x14ac:dyDescent="0.25">
      <c r="A119" s="42"/>
      <c r="B119" s="42"/>
      <c r="C119" s="4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2.75" customHeight="1" x14ac:dyDescent="0.25">
      <c r="A120" s="42"/>
      <c r="B120" s="42"/>
      <c r="C120" s="4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2.75" customHeight="1" x14ac:dyDescent="0.25">
      <c r="A121" s="42"/>
      <c r="B121" s="42"/>
      <c r="C121" s="4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2.75" customHeight="1" x14ac:dyDescent="0.25">
      <c r="A122" s="42"/>
      <c r="B122" s="42"/>
      <c r="C122" s="4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2.75" customHeight="1" x14ac:dyDescent="0.25">
      <c r="A123" s="42"/>
      <c r="B123" s="42"/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2.75" customHeight="1" x14ac:dyDescent="0.25">
      <c r="A124" s="42"/>
      <c r="B124" s="42"/>
      <c r="C124" s="4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2.75" customHeight="1" x14ac:dyDescent="0.25">
      <c r="A125" s="42"/>
      <c r="B125" s="42"/>
      <c r="C125" s="4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2.75" customHeight="1" x14ac:dyDescent="0.25">
      <c r="A126" s="42"/>
      <c r="B126" s="42"/>
      <c r="C126" s="4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2.75" customHeight="1" x14ac:dyDescent="0.25">
      <c r="A127" s="42"/>
      <c r="B127" s="42"/>
      <c r="C127" s="4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2.75" customHeight="1" x14ac:dyDescent="0.25">
      <c r="A128" s="42"/>
      <c r="B128" s="42"/>
      <c r="C128" s="4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2.75" customHeight="1" x14ac:dyDescent="0.25">
      <c r="A129" s="42"/>
      <c r="B129" s="42"/>
      <c r="C129" s="4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2.75" customHeight="1" x14ac:dyDescent="0.25">
      <c r="A130" s="42"/>
      <c r="B130" s="42"/>
      <c r="C130" s="4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2.75" customHeight="1" x14ac:dyDescent="0.25">
      <c r="A131" s="42"/>
      <c r="B131" s="42"/>
      <c r="C131" s="4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2.75" customHeight="1" x14ac:dyDescent="0.25">
      <c r="A132" s="42"/>
      <c r="B132" s="42"/>
      <c r="C132" s="4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2.75" customHeight="1" x14ac:dyDescent="0.25">
      <c r="A133" s="42"/>
      <c r="B133" s="42"/>
      <c r="C133" s="4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2.75" customHeight="1" x14ac:dyDescent="0.25">
      <c r="A134" s="42"/>
      <c r="B134" s="42"/>
      <c r="C134" s="4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2.75" customHeight="1" x14ac:dyDescent="0.25">
      <c r="A135" s="42"/>
      <c r="B135" s="42"/>
      <c r="C135" s="4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2.75" customHeight="1" x14ac:dyDescent="0.25">
      <c r="A136" s="42"/>
      <c r="B136" s="42"/>
      <c r="C136" s="4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2.75" customHeight="1" x14ac:dyDescent="0.25">
      <c r="A137" s="42"/>
      <c r="B137" s="42"/>
      <c r="C137" s="4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2.75" customHeight="1" x14ac:dyDescent="0.25">
      <c r="A138" s="42"/>
      <c r="B138" s="42"/>
      <c r="C138" s="4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2.75" customHeight="1" x14ac:dyDescent="0.25">
      <c r="A139" s="42"/>
      <c r="B139" s="42"/>
      <c r="C139" s="4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2.75" customHeight="1" x14ac:dyDescent="0.25">
      <c r="A140" s="42"/>
      <c r="B140" s="42"/>
      <c r="C140" s="4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2.75" customHeight="1" x14ac:dyDescent="0.25">
      <c r="A141" s="42"/>
      <c r="B141" s="42"/>
      <c r="C141" s="4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2.75" customHeight="1" x14ac:dyDescent="0.25">
      <c r="A142" s="42"/>
      <c r="B142" s="42"/>
      <c r="C142" s="4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2.75" customHeight="1" x14ac:dyDescent="0.25">
      <c r="A143" s="42"/>
      <c r="B143" s="42"/>
      <c r="C143" s="4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2.75" customHeight="1" x14ac:dyDescent="0.25">
      <c r="A144" s="42"/>
      <c r="B144" s="42"/>
      <c r="C144" s="4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2.75" customHeight="1" x14ac:dyDescent="0.25">
      <c r="A145" s="42"/>
      <c r="B145" s="42"/>
      <c r="C145" s="4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2.75" customHeight="1" x14ac:dyDescent="0.25">
      <c r="A146" s="42"/>
      <c r="B146" s="42"/>
      <c r="C146" s="4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2.75" customHeight="1" x14ac:dyDescent="0.25">
      <c r="A147" s="42"/>
      <c r="B147" s="42"/>
      <c r="C147" s="4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2.75" customHeight="1" x14ac:dyDescent="0.25">
      <c r="A148" s="42"/>
      <c r="B148" s="42"/>
      <c r="C148" s="4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2.75" customHeight="1" x14ac:dyDescent="0.25">
      <c r="A149" s="42"/>
      <c r="B149" s="42"/>
      <c r="C149" s="4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2.75" customHeight="1" x14ac:dyDescent="0.25">
      <c r="A150" s="42"/>
      <c r="B150" s="42"/>
      <c r="C150" s="4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2.75" customHeight="1" x14ac:dyDescent="0.25">
      <c r="A151" s="42"/>
      <c r="B151" s="42"/>
      <c r="C151" s="4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2.75" customHeight="1" x14ac:dyDescent="0.25">
      <c r="A152" s="42"/>
      <c r="B152" s="42"/>
      <c r="C152" s="4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2.75" customHeight="1" x14ac:dyDescent="0.25">
      <c r="A153" s="42"/>
      <c r="B153" s="42"/>
      <c r="C153" s="4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2.75" customHeight="1" x14ac:dyDescent="0.25">
      <c r="A154" s="42"/>
      <c r="B154" s="42"/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2.75" customHeight="1" x14ac:dyDescent="0.25">
      <c r="A155" s="42"/>
      <c r="B155" s="42"/>
      <c r="C155" s="4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2.75" customHeight="1" x14ac:dyDescent="0.25">
      <c r="A156" s="42"/>
      <c r="B156" s="42"/>
      <c r="C156" s="4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2.75" customHeight="1" x14ac:dyDescent="0.25">
      <c r="A157" s="42"/>
      <c r="B157" s="42"/>
      <c r="C157" s="4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2.75" customHeight="1" x14ac:dyDescent="0.25">
      <c r="A158" s="42"/>
      <c r="B158" s="42"/>
      <c r="C158" s="4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2.75" customHeight="1" x14ac:dyDescent="0.25">
      <c r="A159" s="42"/>
      <c r="B159" s="42"/>
      <c r="C159" s="4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2.75" customHeight="1" x14ac:dyDescent="0.25">
      <c r="A160" s="42"/>
      <c r="B160" s="42"/>
      <c r="C160" s="4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2.75" customHeight="1" x14ac:dyDescent="0.25">
      <c r="A161" s="42"/>
      <c r="B161" s="42"/>
      <c r="C161" s="4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2.75" customHeight="1" x14ac:dyDescent="0.25">
      <c r="A162" s="42"/>
      <c r="B162" s="42"/>
      <c r="C162" s="4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2.75" customHeight="1" x14ac:dyDescent="0.25">
      <c r="A163" s="42"/>
      <c r="B163" s="42"/>
      <c r="C163" s="4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2.75" customHeight="1" x14ac:dyDescent="0.25">
      <c r="A164" s="42"/>
      <c r="B164" s="42"/>
      <c r="C164" s="4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2.75" customHeight="1" x14ac:dyDescent="0.25">
      <c r="A165" s="42"/>
      <c r="B165" s="42"/>
      <c r="C165" s="4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2.75" customHeight="1" x14ac:dyDescent="0.25">
      <c r="A166" s="42"/>
      <c r="B166" s="42"/>
      <c r="C166" s="4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2.75" customHeight="1" x14ac:dyDescent="0.25">
      <c r="A167" s="42"/>
      <c r="B167" s="42"/>
      <c r="C167" s="4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2.75" customHeight="1" x14ac:dyDescent="0.25">
      <c r="A168" s="42"/>
      <c r="B168" s="42"/>
      <c r="C168" s="4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2.75" customHeight="1" x14ac:dyDescent="0.25">
      <c r="A169" s="42"/>
      <c r="B169" s="42"/>
      <c r="C169" s="4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2.75" customHeight="1" x14ac:dyDescent="0.25">
      <c r="A170" s="42"/>
      <c r="B170" s="42"/>
      <c r="C170" s="4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2.75" customHeight="1" x14ac:dyDescent="0.25">
      <c r="A171" s="42"/>
      <c r="B171" s="42"/>
      <c r="C171" s="4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2.75" customHeight="1" x14ac:dyDescent="0.25">
      <c r="A172" s="42"/>
      <c r="B172" s="42"/>
      <c r="C172" s="4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2.75" customHeight="1" x14ac:dyDescent="0.25">
      <c r="A173" s="42"/>
      <c r="B173" s="42"/>
      <c r="C173" s="4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2.75" customHeight="1" x14ac:dyDescent="0.25">
      <c r="A174" s="42"/>
      <c r="B174" s="42"/>
      <c r="C174" s="4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2.75" customHeight="1" x14ac:dyDescent="0.25">
      <c r="A175" s="42"/>
      <c r="B175" s="42"/>
      <c r="C175" s="4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2.75" customHeight="1" x14ac:dyDescent="0.25">
      <c r="A176" s="42"/>
      <c r="B176" s="42"/>
      <c r="C176" s="4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2.75" customHeight="1" x14ac:dyDescent="0.25">
      <c r="A177" s="42"/>
      <c r="B177" s="42"/>
      <c r="C177" s="4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2.75" customHeight="1" x14ac:dyDescent="0.25">
      <c r="A178" s="42"/>
      <c r="B178" s="42"/>
      <c r="C178" s="4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2.75" customHeight="1" x14ac:dyDescent="0.25">
      <c r="A179" s="42"/>
      <c r="B179" s="42"/>
      <c r="C179" s="4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2.75" customHeight="1" x14ac:dyDescent="0.25">
      <c r="A180" s="42"/>
      <c r="B180" s="42"/>
      <c r="C180" s="4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2.75" customHeight="1" x14ac:dyDescent="0.25">
      <c r="A181" s="42"/>
      <c r="B181" s="42"/>
      <c r="C181" s="4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2.75" customHeight="1" x14ac:dyDescent="0.25">
      <c r="A182" s="42"/>
      <c r="B182" s="42"/>
      <c r="C182" s="4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2.75" customHeight="1" x14ac:dyDescent="0.25">
      <c r="A183" s="42"/>
      <c r="B183" s="42"/>
      <c r="C183" s="4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2.75" customHeight="1" x14ac:dyDescent="0.25">
      <c r="A184" s="42"/>
      <c r="B184" s="42"/>
      <c r="C184" s="4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2.75" customHeight="1" x14ac:dyDescent="0.25">
      <c r="A185" s="42"/>
      <c r="B185" s="42"/>
      <c r="C185" s="4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2.75" customHeight="1" x14ac:dyDescent="0.25">
      <c r="A186" s="42"/>
      <c r="B186" s="42"/>
      <c r="C186" s="4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2.75" customHeight="1" x14ac:dyDescent="0.25">
      <c r="A187" s="42"/>
      <c r="B187" s="42"/>
      <c r="C187" s="4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2.75" customHeight="1" x14ac:dyDescent="0.25">
      <c r="A188" s="42"/>
      <c r="B188" s="42"/>
      <c r="C188" s="4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2.75" customHeight="1" x14ac:dyDescent="0.25">
      <c r="A189" s="42"/>
      <c r="B189" s="42"/>
      <c r="C189" s="4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2.75" customHeight="1" x14ac:dyDescent="0.25">
      <c r="A190" s="42"/>
      <c r="B190" s="42"/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2.75" customHeight="1" x14ac:dyDescent="0.25">
      <c r="A191" s="42"/>
      <c r="B191" s="42"/>
      <c r="C191" s="4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2.75" customHeight="1" x14ac:dyDescent="0.25">
      <c r="A192" s="42"/>
      <c r="B192" s="42"/>
      <c r="C192" s="4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2.75" customHeight="1" x14ac:dyDescent="0.25">
      <c r="A193" s="42"/>
      <c r="B193" s="42"/>
      <c r="C193" s="4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2.75" customHeight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2.75" customHeight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2.75" customHeight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2.75" customHeight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2.75" customHeight="1" x14ac:dyDescent="0.25">
      <c r="A198" s="42"/>
      <c r="B198" s="42"/>
      <c r="C198" s="43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2.75" customHeight="1" x14ac:dyDescent="0.25">
      <c r="A199" s="42"/>
      <c r="B199" s="42"/>
      <c r="C199" s="43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2.75" customHeight="1" x14ac:dyDescent="0.25">
      <c r="A200" s="42"/>
      <c r="B200" s="42"/>
      <c r="C200" s="43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2.75" customHeight="1" x14ac:dyDescent="0.25">
      <c r="A201" s="42"/>
      <c r="B201" s="42"/>
      <c r="C201" s="43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2.75" customHeight="1" x14ac:dyDescent="0.25">
      <c r="A202" s="42"/>
      <c r="B202" s="42"/>
      <c r="C202" s="43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2.75" customHeight="1" x14ac:dyDescent="0.25">
      <c r="A203" s="42"/>
      <c r="B203" s="42"/>
      <c r="C203" s="43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2.75" customHeight="1" x14ac:dyDescent="0.25">
      <c r="A204" s="42"/>
      <c r="B204" s="42"/>
      <c r="C204" s="43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2.75" customHeight="1" x14ac:dyDescent="0.25">
      <c r="A205" s="42"/>
      <c r="B205" s="42"/>
      <c r="C205" s="43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2.75" customHeight="1" x14ac:dyDescent="0.25">
      <c r="A206" s="42"/>
      <c r="B206" s="42"/>
      <c r="C206" s="43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2.75" customHeight="1" x14ac:dyDescent="0.25">
      <c r="A207" s="42"/>
      <c r="B207" s="42"/>
      <c r="C207" s="43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2.75" customHeight="1" x14ac:dyDescent="0.25">
      <c r="A208" s="42"/>
      <c r="B208" s="42"/>
      <c r="C208" s="43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2.75" customHeight="1" x14ac:dyDescent="0.25">
      <c r="A209" s="42"/>
      <c r="B209" s="42"/>
      <c r="C209" s="43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2.75" customHeight="1" x14ac:dyDescent="0.25">
      <c r="A210" s="42"/>
      <c r="B210" s="42"/>
      <c r="C210" s="43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2.75" customHeight="1" x14ac:dyDescent="0.25">
      <c r="A211" s="42"/>
      <c r="B211" s="42"/>
      <c r="C211" s="43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2.75" customHeight="1" x14ac:dyDescent="0.25">
      <c r="A212" s="42"/>
      <c r="B212" s="42"/>
      <c r="C212" s="43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2.75" customHeight="1" x14ac:dyDescent="0.25">
      <c r="A213" s="42"/>
      <c r="B213" s="42"/>
      <c r="C213" s="43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2.75" customHeight="1" x14ac:dyDescent="0.25">
      <c r="A214" s="42"/>
      <c r="B214" s="42"/>
      <c r="C214" s="43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2.75" customHeight="1" x14ac:dyDescent="0.25">
      <c r="A215" s="42"/>
      <c r="B215" s="42"/>
      <c r="C215" s="43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2.75" customHeight="1" x14ac:dyDescent="0.25">
      <c r="A216" s="42"/>
      <c r="B216" s="42"/>
      <c r="C216" s="43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2.75" customHeight="1" x14ac:dyDescent="0.25">
      <c r="A217" s="42"/>
      <c r="B217" s="42"/>
      <c r="C217" s="43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2.75" customHeight="1" x14ac:dyDescent="0.25">
      <c r="A218" s="42"/>
      <c r="B218" s="42"/>
      <c r="C218" s="43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2.75" customHeight="1" x14ac:dyDescent="0.25">
      <c r="A219" s="42"/>
      <c r="B219" s="42"/>
      <c r="C219" s="43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2.75" customHeight="1" x14ac:dyDescent="0.25">
      <c r="A220" s="42"/>
      <c r="B220" s="42"/>
      <c r="C220" s="43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2.75" customHeight="1" x14ac:dyDescent="0.25">
      <c r="A221" s="42"/>
      <c r="B221" s="42"/>
      <c r="C221" s="43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2.75" customHeight="1" x14ac:dyDescent="0.25">
      <c r="A222" s="42"/>
      <c r="B222" s="42"/>
      <c r="C222" s="43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2.75" customHeight="1" x14ac:dyDescent="0.25">
      <c r="A223" s="42"/>
      <c r="B223" s="42"/>
      <c r="C223" s="43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2.75" customHeight="1" x14ac:dyDescent="0.25">
      <c r="A224" s="42"/>
      <c r="B224" s="42"/>
      <c r="C224" s="43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2.75" customHeight="1" x14ac:dyDescent="0.25">
      <c r="A225" s="42"/>
      <c r="B225" s="42"/>
      <c r="C225" s="43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2.75" customHeight="1" x14ac:dyDescent="0.25">
      <c r="A226" s="42"/>
      <c r="B226" s="42"/>
      <c r="C226" s="43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2.75" customHeight="1" x14ac:dyDescent="0.25">
      <c r="A227" s="42"/>
      <c r="B227" s="42"/>
      <c r="C227" s="43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2.75" customHeight="1" x14ac:dyDescent="0.25">
      <c r="A228" s="42"/>
      <c r="B228" s="42"/>
      <c r="C228" s="43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2.75" customHeight="1" x14ac:dyDescent="0.25">
      <c r="A229" s="42"/>
      <c r="B229" s="42"/>
      <c r="C229" s="43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2.75" customHeight="1" x14ac:dyDescent="0.25">
      <c r="A230" s="42"/>
      <c r="B230" s="42"/>
      <c r="C230" s="43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2.75" customHeight="1" x14ac:dyDescent="0.25">
      <c r="A231" s="42"/>
      <c r="B231" s="42"/>
      <c r="C231" s="43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2.75" customHeight="1" x14ac:dyDescent="0.25">
      <c r="A232" s="42"/>
      <c r="B232" s="42"/>
      <c r="C232" s="43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2.75" customHeight="1" x14ac:dyDescent="0.25">
      <c r="A233" s="42"/>
      <c r="B233" s="42"/>
      <c r="C233" s="43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2.75" customHeight="1" x14ac:dyDescent="0.25">
      <c r="A234" s="42"/>
      <c r="B234" s="42"/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2.75" customHeight="1" x14ac:dyDescent="0.25">
      <c r="A235" s="42"/>
      <c r="B235" s="42"/>
      <c r="C235" s="43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2.75" customHeight="1" x14ac:dyDescent="0.25">
      <c r="A236" s="42"/>
      <c r="B236" s="42"/>
      <c r="C236" s="43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2.75" customHeight="1" x14ac:dyDescent="0.25">
      <c r="A237" s="42"/>
      <c r="B237" s="42"/>
      <c r="C237" s="43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2.75" customHeight="1" x14ac:dyDescent="0.25">
      <c r="A238" s="42"/>
      <c r="B238" s="42"/>
      <c r="C238" s="43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2.75" customHeight="1" x14ac:dyDescent="0.25">
      <c r="A239" s="42"/>
      <c r="B239" s="42"/>
      <c r="C239" s="43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2.75" customHeight="1" x14ac:dyDescent="0.25">
      <c r="A240" s="42"/>
      <c r="B240" s="42"/>
      <c r="C240" s="43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2.75" customHeight="1" x14ac:dyDescent="0.25">
      <c r="A241" s="42"/>
      <c r="B241" s="42"/>
      <c r="C241" s="43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2.75" customHeight="1" x14ac:dyDescent="0.25">
      <c r="A242" s="42"/>
      <c r="B242" s="42"/>
      <c r="C242" s="43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2.75" customHeight="1" x14ac:dyDescent="0.25">
      <c r="A243" s="42"/>
      <c r="B243" s="42"/>
      <c r="C243" s="43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2.75" customHeight="1" x14ac:dyDescent="0.25">
      <c r="A244" s="42"/>
      <c r="B244" s="42"/>
      <c r="C244" s="43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2.75" customHeight="1" x14ac:dyDescent="0.25">
      <c r="A245" s="42"/>
      <c r="B245" s="42"/>
      <c r="C245" s="43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2.75" customHeight="1" x14ac:dyDescent="0.25">
      <c r="A246" s="42"/>
      <c r="B246" s="42"/>
      <c r="C246" s="43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2.75" customHeight="1" x14ac:dyDescent="0.25">
      <c r="A247" s="42"/>
      <c r="B247" s="42"/>
      <c r="C247" s="43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2.75" customHeight="1" x14ac:dyDescent="0.25">
      <c r="A248" s="42"/>
      <c r="B248" s="42"/>
      <c r="C248" s="43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2.75" customHeight="1" x14ac:dyDescent="0.25">
      <c r="A249" s="42"/>
      <c r="B249" s="42"/>
      <c r="C249" s="43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2.75" customHeight="1" x14ac:dyDescent="0.25">
      <c r="A250" s="42"/>
      <c r="B250" s="42"/>
      <c r="C250" s="43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2.75" customHeight="1" x14ac:dyDescent="0.25">
      <c r="A251" s="42"/>
      <c r="B251" s="42"/>
      <c r="C251" s="43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2.75" customHeight="1" x14ac:dyDescent="0.25">
      <c r="A252" s="42"/>
      <c r="B252" s="42"/>
      <c r="C252" s="43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2.75" customHeight="1" x14ac:dyDescent="0.25">
      <c r="A253" s="42"/>
      <c r="B253" s="42"/>
      <c r="C253" s="43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2.75" customHeight="1" x14ac:dyDescent="0.25">
      <c r="A254" s="42"/>
      <c r="B254" s="42"/>
      <c r="C254" s="43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2.75" customHeight="1" x14ac:dyDescent="0.25">
      <c r="A255" s="42"/>
      <c r="B255" s="42"/>
      <c r="C255" s="43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2.75" customHeight="1" x14ac:dyDescent="0.25">
      <c r="A256" s="42"/>
      <c r="B256" s="42"/>
      <c r="C256" s="43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2.75" customHeight="1" x14ac:dyDescent="0.25">
      <c r="A257" s="42"/>
      <c r="B257" s="42"/>
      <c r="C257" s="43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2.75" customHeight="1" x14ac:dyDescent="0.25">
      <c r="A258" s="42"/>
      <c r="B258" s="42"/>
      <c r="C258" s="43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2.75" customHeight="1" x14ac:dyDescent="0.25">
      <c r="A259" s="42"/>
      <c r="B259" s="42"/>
      <c r="C259" s="43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2.75" customHeight="1" x14ac:dyDescent="0.25">
      <c r="A260" s="42"/>
      <c r="B260" s="42"/>
      <c r="C260" s="43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2.75" customHeight="1" x14ac:dyDescent="0.25">
      <c r="A261" s="42"/>
      <c r="B261" s="42"/>
      <c r="C261" s="43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2.75" customHeight="1" x14ac:dyDescent="0.25">
      <c r="A262" s="42"/>
      <c r="B262" s="42"/>
      <c r="C262" s="43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2.75" customHeight="1" x14ac:dyDescent="0.25">
      <c r="A263" s="42"/>
      <c r="B263" s="42"/>
      <c r="C263" s="43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2.75" customHeight="1" x14ac:dyDescent="0.25">
      <c r="A264" s="42"/>
      <c r="B264" s="42"/>
      <c r="C264" s="43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2.75" customHeight="1" x14ac:dyDescent="0.25">
      <c r="A265" s="42"/>
      <c r="B265" s="42"/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2.75" customHeight="1" x14ac:dyDescent="0.25">
      <c r="A266" s="42"/>
      <c r="B266" s="42"/>
      <c r="C266" s="43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2.75" customHeight="1" x14ac:dyDescent="0.25">
      <c r="A267" s="42"/>
      <c r="B267" s="42"/>
      <c r="C267" s="43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2.75" customHeight="1" x14ac:dyDescent="0.25">
      <c r="A268" s="42"/>
      <c r="B268" s="42"/>
      <c r="C268" s="43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2.75" customHeight="1" x14ac:dyDescent="0.25">
      <c r="A269" s="42"/>
      <c r="B269" s="42"/>
      <c r="C269" s="43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2.75" customHeight="1" x14ac:dyDescent="0.25">
      <c r="A270" s="42"/>
      <c r="B270" s="42"/>
      <c r="C270" s="43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2.75" customHeight="1" x14ac:dyDescent="0.25">
      <c r="A271" s="42"/>
      <c r="B271" s="42"/>
      <c r="C271" s="43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2.75" customHeight="1" x14ac:dyDescent="0.25">
      <c r="A272" s="42"/>
      <c r="B272" s="42"/>
      <c r="C272" s="43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2.75" customHeight="1" x14ac:dyDescent="0.25">
      <c r="A273" s="42"/>
      <c r="B273" s="42"/>
      <c r="C273" s="43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2.75" customHeight="1" x14ac:dyDescent="0.25">
      <c r="A274" s="42"/>
      <c r="B274" s="42"/>
      <c r="C274" s="43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2.75" customHeight="1" x14ac:dyDescent="0.25">
      <c r="A275" s="42"/>
      <c r="B275" s="42"/>
      <c r="C275" s="43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2.75" customHeight="1" x14ac:dyDescent="0.25">
      <c r="A276" s="42"/>
      <c r="B276" s="42"/>
      <c r="C276" s="43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2.75" customHeight="1" x14ac:dyDescent="0.25">
      <c r="A277" s="42"/>
      <c r="B277" s="42"/>
      <c r="C277" s="43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2.75" customHeight="1" x14ac:dyDescent="0.25">
      <c r="A278" s="42"/>
      <c r="B278" s="42"/>
      <c r="C278" s="43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2.75" customHeight="1" x14ac:dyDescent="0.25">
      <c r="A279" s="42"/>
      <c r="B279" s="42"/>
      <c r="C279" s="43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2.75" customHeight="1" x14ac:dyDescent="0.25">
      <c r="A280" s="42"/>
      <c r="B280" s="42"/>
      <c r="C280" s="43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2.75" customHeight="1" x14ac:dyDescent="0.25">
      <c r="A281" s="42"/>
      <c r="B281" s="42"/>
      <c r="C281" s="43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2.75" customHeight="1" x14ac:dyDescent="0.25">
      <c r="A282" s="42"/>
      <c r="B282" s="42"/>
      <c r="C282" s="43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2.75" customHeight="1" x14ac:dyDescent="0.25">
      <c r="A283" s="42"/>
      <c r="B283" s="42"/>
      <c r="C283" s="43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2.75" customHeight="1" x14ac:dyDescent="0.25">
      <c r="A284" s="42"/>
      <c r="B284" s="42"/>
      <c r="C284" s="43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2.75" customHeight="1" x14ac:dyDescent="0.25">
      <c r="A285" s="42"/>
      <c r="B285" s="42"/>
      <c r="C285" s="43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2.75" customHeight="1" x14ac:dyDescent="0.25">
      <c r="A286" s="42"/>
      <c r="B286" s="42"/>
      <c r="C286" s="43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2.75" customHeight="1" x14ac:dyDescent="0.25">
      <c r="A287" s="42"/>
      <c r="B287" s="42"/>
      <c r="C287" s="43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2.75" customHeight="1" x14ac:dyDescent="0.25">
      <c r="A288" s="42"/>
      <c r="B288" s="42"/>
      <c r="C288" s="43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2.75" customHeight="1" x14ac:dyDescent="0.25">
      <c r="A289" s="42"/>
      <c r="B289" s="42"/>
      <c r="C289" s="43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2.75" customHeight="1" x14ac:dyDescent="0.25">
      <c r="A290" s="42"/>
      <c r="B290" s="42"/>
      <c r="C290" s="43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2.75" customHeight="1" x14ac:dyDescent="0.25">
      <c r="A291" s="42"/>
      <c r="B291" s="42"/>
      <c r="C291" s="43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2.75" customHeight="1" x14ac:dyDescent="0.25">
      <c r="A292" s="42"/>
      <c r="B292" s="42"/>
      <c r="C292" s="43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2.75" customHeight="1" x14ac:dyDescent="0.25">
      <c r="A293" s="42"/>
      <c r="B293" s="42"/>
      <c r="C293" s="43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2.75" customHeight="1" x14ac:dyDescent="0.25">
      <c r="A294" s="42"/>
      <c r="B294" s="42"/>
      <c r="C294" s="43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2.75" customHeight="1" x14ac:dyDescent="0.25">
      <c r="A295" s="42"/>
      <c r="B295" s="42"/>
      <c r="C295" s="43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2.75" customHeight="1" x14ac:dyDescent="0.25">
      <c r="A296" s="42"/>
      <c r="B296" s="42"/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2.75" customHeight="1" x14ac:dyDescent="0.25">
      <c r="A297" s="42"/>
      <c r="B297" s="42"/>
      <c r="C297" s="43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2.75" customHeight="1" x14ac:dyDescent="0.25">
      <c r="A298" s="42"/>
      <c r="B298" s="42"/>
      <c r="C298" s="43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2.75" customHeight="1" x14ac:dyDescent="0.25">
      <c r="A299" s="42"/>
      <c r="B299" s="42"/>
      <c r="C299" s="43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2.75" customHeight="1" x14ac:dyDescent="0.25">
      <c r="A300" s="42"/>
      <c r="B300" s="42"/>
      <c r="C300" s="43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2.75" customHeight="1" x14ac:dyDescent="0.25">
      <c r="A301" s="42"/>
      <c r="B301" s="42"/>
      <c r="C301" s="43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2.75" customHeight="1" x14ac:dyDescent="0.25">
      <c r="A302" s="42"/>
      <c r="B302" s="42"/>
      <c r="C302" s="43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2.75" customHeight="1" x14ac:dyDescent="0.25">
      <c r="A303" s="42"/>
      <c r="B303" s="42"/>
      <c r="C303" s="43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2.75" customHeight="1" x14ac:dyDescent="0.25">
      <c r="A304" s="42"/>
      <c r="B304" s="42"/>
      <c r="C304" s="43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2.75" customHeight="1" x14ac:dyDescent="0.25">
      <c r="A305" s="42"/>
      <c r="B305" s="42"/>
      <c r="C305" s="43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2.75" customHeight="1" x14ac:dyDescent="0.25">
      <c r="A306" s="42"/>
      <c r="B306" s="42"/>
      <c r="C306" s="43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2.75" customHeight="1" x14ac:dyDescent="0.25">
      <c r="A307" s="42"/>
      <c r="B307" s="42"/>
      <c r="C307" s="43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2.75" customHeight="1" x14ac:dyDescent="0.25">
      <c r="A308" s="42"/>
      <c r="B308" s="42"/>
      <c r="C308" s="43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2.75" customHeight="1" x14ac:dyDescent="0.25">
      <c r="A309" s="42"/>
      <c r="B309" s="42"/>
      <c r="C309" s="43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2.75" customHeight="1" x14ac:dyDescent="0.25">
      <c r="A310" s="42"/>
      <c r="B310" s="42"/>
      <c r="C310" s="43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2.75" customHeight="1" x14ac:dyDescent="0.25">
      <c r="A311" s="42"/>
      <c r="B311" s="42"/>
      <c r="C311" s="43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2.75" customHeight="1" x14ac:dyDescent="0.25">
      <c r="A312" s="42"/>
      <c r="B312" s="42"/>
      <c r="C312" s="43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2.75" customHeight="1" x14ac:dyDescent="0.25">
      <c r="A313" s="42"/>
      <c r="B313" s="42"/>
      <c r="C313" s="43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2.75" customHeight="1" x14ac:dyDescent="0.25">
      <c r="A314" s="42"/>
      <c r="B314" s="42"/>
      <c r="C314" s="43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2.75" customHeight="1" x14ac:dyDescent="0.25">
      <c r="A315" s="42"/>
      <c r="B315" s="42"/>
      <c r="C315" s="43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2.75" customHeight="1" x14ac:dyDescent="0.25">
      <c r="A316" s="42"/>
      <c r="B316" s="42"/>
      <c r="C316" s="43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2.75" customHeight="1" x14ac:dyDescent="0.25">
      <c r="A317" s="42"/>
      <c r="B317" s="42"/>
      <c r="C317" s="43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2.75" customHeight="1" x14ac:dyDescent="0.25">
      <c r="A318" s="42"/>
      <c r="B318" s="42"/>
      <c r="C318" s="43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2.75" customHeight="1" x14ac:dyDescent="0.25">
      <c r="A319" s="42"/>
      <c r="B319" s="42"/>
      <c r="C319" s="43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2.75" customHeight="1" x14ac:dyDescent="0.25">
      <c r="A320" s="42"/>
      <c r="B320" s="42"/>
      <c r="C320" s="43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2.75" customHeight="1" x14ac:dyDescent="0.25">
      <c r="A321" s="42"/>
      <c r="B321" s="42"/>
      <c r="C321" s="43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2.75" customHeight="1" x14ac:dyDescent="0.25">
      <c r="A322" s="42"/>
      <c r="B322" s="42"/>
      <c r="C322" s="43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2.75" customHeight="1" x14ac:dyDescent="0.25">
      <c r="A323" s="42"/>
      <c r="B323" s="42"/>
      <c r="C323" s="43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2.75" customHeight="1" x14ac:dyDescent="0.25">
      <c r="A324" s="42"/>
      <c r="B324" s="42"/>
      <c r="C324" s="43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2.75" customHeight="1" x14ac:dyDescent="0.25">
      <c r="A325" s="42"/>
      <c r="B325" s="42"/>
      <c r="C325" s="43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2.75" customHeight="1" x14ac:dyDescent="0.25">
      <c r="A326" s="42"/>
      <c r="B326" s="42"/>
      <c r="C326" s="43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2.75" customHeight="1" x14ac:dyDescent="0.25">
      <c r="A327" s="42"/>
      <c r="B327" s="42"/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2.75" customHeight="1" x14ac:dyDescent="0.25">
      <c r="A328" s="42"/>
      <c r="B328" s="42"/>
      <c r="C328" s="43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2.75" customHeight="1" x14ac:dyDescent="0.25">
      <c r="A329" s="42"/>
      <c r="B329" s="42"/>
      <c r="C329" s="43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2.75" customHeight="1" x14ac:dyDescent="0.25">
      <c r="A330" s="42"/>
      <c r="B330" s="42"/>
      <c r="C330" s="43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2.75" customHeight="1" x14ac:dyDescent="0.25">
      <c r="A331" s="42"/>
      <c r="B331" s="42"/>
      <c r="C331" s="43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2.75" customHeight="1" x14ac:dyDescent="0.25">
      <c r="A332" s="42"/>
      <c r="B332" s="42"/>
      <c r="C332" s="43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2.75" customHeight="1" x14ac:dyDescent="0.25">
      <c r="A333" s="42"/>
      <c r="B333" s="42"/>
      <c r="C333" s="43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2.75" customHeight="1" x14ac:dyDescent="0.25">
      <c r="A334" s="42"/>
      <c r="B334" s="42"/>
      <c r="C334" s="43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2.75" customHeight="1" x14ac:dyDescent="0.25">
      <c r="A335" s="42"/>
      <c r="B335" s="42"/>
      <c r="C335" s="43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2.75" customHeight="1" x14ac:dyDescent="0.25">
      <c r="A336" s="42"/>
      <c r="B336" s="42"/>
      <c r="C336" s="43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2.75" customHeight="1" x14ac:dyDescent="0.25">
      <c r="A337" s="42"/>
      <c r="B337" s="42"/>
      <c r="C337" s="43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2.75" customHeight="1" x14ac:dyDescent="0.25">
      <c r="A338" s="42"/>
      <c r="B338" s="42"/>
      <c r="C338" s="43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2.75" customHeight="1" x14ac:dyDescent="0.25">
      <c r="A339" s="42"/>
      <c r="B339" s="42"/>
      <c r="C339" s="43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2.75" customHeight="1" x14ac:dyDescent="0.25">
      <c r="A340" s="42"/>
      <c r="B340" s="42"/>
      <c r="C340" s="43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2.75" customHeight="1" x14ac:dyDescent="0.25">
      <c r="A341" s="42"/>
      <c r="B341" s="42"/>
      <c r="C341" s="43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2.75" customHeight="1" x14ac:dyDescent="0.25">
      <c r="A342" s="42"/>
      <c r="B342" s="42"/>
      <c r="C342" s="43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2.75" customHeight="1" x14ac:dyDescent="0.25">
      <c r="A343" s="42"/>
      <c r="B343" s="42"/>
      <c r="C343" s="43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2.75" customHeight="1" x14ac:dyDescent="0.25">
      <c r="A344" s="42"/>
      <c r="B344" s="42"/>
      <c r="C344" s="43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2.75" customHeight="1" x14ac:dyDescent="0.25">
      <c r="A345" s="42"/>
      <c r="B345" s="42"/>
      <c r="C345" s="43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2.75" customHeight="1" x14ac:dyDescent="0.25">
      <c r="A346" s="42"/>
      <c r="B346" s="42"/>
      <c r="C346" s="43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2.75" customHeight="1" x14ac:dyDescent="0.25">
      <c r="A347" s="42"/>
      <c r="B347" s="42"/>
      <c r="C347" s="43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2.75" customHeight="1" x14ac:dyDescent="0.25">
      <c r="A348" s="42"/>
      <c r="B348" s="42"/>
      <c r="C348" s="43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2.75" customHeight="1" x14ac:dyDescent="0.25">
      <c r="A349" s="42"/>
      <c r="B349" s="42"/>
      <c r="C349" s="43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2.75" customHeight="1" x14ac:dyDescent="0.25">
      <c r="A350" s="42"/>
      <c r="B350" s="42"/>
      <c r="C350" s="43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2.75" customHeight="1" x14ac:dyDescent="0.25">
      <c r="A351" s="42"/>
      <c r="B351" s="42"/>
      <c r="C351" s="43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2.75" customHeight="1" x14ac:dyDescent="0.25">
      <c r="A352" s="42"/>
      <c r="B352" s="42"/>
      <c r="C352" s="43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2.75" customHeight="1" x14ac:dyDescent="0.25">
      <c r="A353" s="42"/>
      <c r="B353" s="42"/>
      <c r="C353" s="43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2.75" customHeight="1" x14ac:dyDescent="0.25">
      <c r="A354" s="42"/>
      <c r="B354" s="42"/>
      <c r="C354" s="43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2.75" customHeight="1" x14ac:dyDescent="0.25">
      <c r="A355" s="42"/>
      <c r="B355" s="42"/>
      <c r="C355" s="43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2.75" customHeight="1" x14ac:dyDescent="0.25">
      <c r="A356" s="42"/>
      <c r="B356" s="42"/>
      <c r="C356" s="43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2.75" customHeight="1" x14ac:dyDescent="0.25">
      <c r="A357" s="42"/>
      <c r="B357" s="42"/>
      <c r="C357" s="43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2.75" customHeight="1" x14ac:dyDescent="0.25">
      <c r="A358" s="42"/>
      <c r="B358" s="42"/>
      <c r="C358" s="43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2.75" customHeight="1" x14ac:dyDescent="0.25">
      <c r="A359" s="42"/>
      <c r="B359" s="42"/>
      <c r="C359" s="43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2.75" customHeight="1" x14ac:dyDescent="0.25">
      <c r="A360" s="42"/>
      <c r="B360" s="42"/>
      <c r="C360" s="43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2.75" customHeight="1" x14ac:dyDescent="0.25">
      <c r="A361" s="42"/>
      <c r="B361" s="42"/>
      <c r="C361" s="43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2.75" customHeight="1" x14ac:dyDescent="0.25">
      <c r="A362" s="42"/>
      <c r="B362" s="42"/>
      <c r="C362" s="43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2.75" customHeight="1" x14ac:dyDescent="0.25">
      <c r="A363" s="42"/>
      <c r="B363" s="42"/>
      <c r="C363" s="43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2.75" customHeight="1" x14ac:dyDescent="0.25">
      <c r="A364" s="42"/>
      <c r="B364" s="42"/>
      <c r="C364" s="43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2.75" customHeight="1" x14ac:dyDescent="0.25">
      <c r="A365" s="42"/>
      <c r="B365" s="42"/>
      <c r="C365" s="43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2.75" customHeight="1" x14ac:dyDescent="0.25">
      <c r="A366" s="42"/>
      <c r="B366" s="42"/>
      <c r="C366" s="43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2.75" customHeight="1" x14ac:dyDescent="0.25">
      <c r="A367" s="42"/>
      <c r="B367" s="42"/>
      <c r="C367" s="43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2.75" customHeight="1" x14ac:dyDescent="0.25">
      <c r="A368" s="42"/>
      <c r="B368" s="42"/>
      <c r="C368" s="43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2.75" customHeight="1" x14ac:dyDescent="0.25">
      <c r="A369" s="42"/>
      <c r="B369" s="42"/>
      <c r="C369" s="43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2.75" customHeight="1" x14ac:dyDescent="0.25">
      <c r="A370" s="42"/>
      <c r="B370" s="42"/>
      <c r="C370" s="43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2.75" customHeight="1" x14ac:dyDescent="0.25">
      <c r="A371" s="42"/>
      <c r="B371" s="42"/>
      <c r="C371" s="43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2.75" customHeight="1" x14ac:dyDescent="0.25">
      <c r="A372" s="42"/>
      <c r="B372" s="42"/>
      <c r="C372" s="43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2.75" customHeight="1" x14ac:dyDescent="0.25">
      <c r="A373" s="42"/>
      <c r="B373" s="42"/>
      <c r="C373" s="43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2.75" customHeight="1" x14ac:dyDescent="0.25">
      <c r="A374" s="42"/>
      <c r="B374" s="42"/>
      <c r="C374" s="43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2.75" customHeight="1" x14ac:dyDescent="0.25">
      <c r="A375" s="42"/>
      <c r="B375" s="42"/>
      <c r="C375" s="43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2.75" customHeight="1" x14ac:dyDescent="0.25">
      <c r="A376" s="42"/>
      <c r="B376" s="42"/>
      <c r="C376" s="43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2.75" customHeight="1" x14ac:dyDescent="0.25">
      <c r="A377" s="42"/>
      <c r="B377" s="42"/>
      <c r="C377" s="43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2.75" customHeight="1" x14ac:dyDescent="0.25">
      <c r="A378" s="42"/>
      <c r="B378" s="42"/>
      <c r="C378" s="43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2.75" customHeight="1" x14ac:dyDescent="0.25">
      <c r="A379" s="42"/>
      <c r="B379" s="42"/>
      <c r="C379" s="43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2.75" customHeight="1" x14ac:dyDescent="0.25">
      <c r="A380" s="42"/>
      <c r="B380" s="42"/>
      <c r="C380" s="43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2.75" customHeight="1" x14ac:dyDescent="0.25">
      <c r="A381" s="42"/>
      <c r="B381" s="42"/>
      <c r="C381" s="43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2.75" customHeight="1" x14ac:dyDescent="0.25">
      <c r="A382" s="42"/>
      <c r="B382" s="42"/>
      <c r="C382" s="43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2.75" customHeight="1" x14ac:dyDescent="0.25">
      <c r="A383" s="42"/>
      <c r="B383" s="42"/>
      <c r="C383" s="43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2.75" customHeight="1" x14ac:dyDescent="0.25">
      <c r="A384" s="42"/>
      <c r="B384" s="42"/>
      <c r="C384" s="43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2.75" customHeight="1" x14ac:dyDescent="0.25">
      <c r="A385" s="42"/>
      <c r="B385" s="42"/>
      <c r="C385" s="43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2.75" customHeight="1" x14ac:dyDescent="0.25">
      <c r="A386" s="42"/>
      <c r="B386" s="42"/>
      <c r="C386" s="43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2.75" customHeight="1" x14ac:dyDescent="0.25">
      <c r="A387" s="42"/>
      <c r="B387" s="42"/>
      <c r="C387" s="43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2.75" customHeight="1" x14ac:dyDescent="0.25">
      <c r="A388" s="42"/>
      <c r="B388" s="42"/>
      <c r="C388" s="43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2.75" customHeight="1" x14ac:dyDescent="0.25">
      <c r="A389" s="42"/>
      <c r="B389" s="42"/>
      <c r="C389" s="43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2.75" customHeight="1" x14ac:dyDescent="0.25">
      <c r="A390" s="42"/>
      <c r="B390" s="42"/>
      <c r="C390" s="43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2.75" customHeight="1" x14ac:dyDescent="0.25">
      <c r="A391" s="42"/>
      <c r="B391" s="42"/>
      <c r="C391" s="43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2.75" customHeight="1" x14ac:dyDescent="0.25">
      <c r="A392" s="42"/>
      <c r="B392" s="42"/>
      <c r="C392" s="43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2.75" customHeight="1" x14ac:dyDescent="0.25">
      <c r="A393" s="42"/>
      <c r="B393" s="42"/>
      <c r="C393" s="43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2.75" customHeight="1" x14ac:dyDescent="0.25">
      <c r="A394" s="42"/>
      <c r="B394" s="42"/>
      <c r="C394" s="43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2.75" customHeight="1" x14ac:dyDescent="0.25">
      <c r="A395" s="42"/>
      <c r="B395" s="42"/>
      <c r="C395" s="43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2.75" customHeight="1" x14ac:dyDescent="0.25">
      <c r="A396" s="42"/>
      <c r="B396" s="42"/>
      <c r="C396" s="43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2.75" customHeight="1" x14ac:dyDescent="0.25">
      <c r="A397" s="42"/>
      <c r="B397" s="42"/>
      <c r="C397" s="43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2.75" customHeight="1" x14ac:dyDescent="0.25">
      <c r="A398" s="42"/>
      <c r="B398" s="42"/>
      <c r="C398" s="43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2.75" customHeight="1" x14ac:dyDescent="0.25">
      <c r="A399" s="42"/>
      <c r="B399" s="42"/>
      <c r="C399" s="43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2.75" customHeight="1" x14ac:dyDescent="0.25">
      <c r="A400" s="42"/>
      <c r="B400" s="42"/>
      <c r="C400" s="43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2.75" customHeight="1" x14ac:dyDescent="0.25">
      <c r="A401" s="42"/>
      <c r="B401" s="42"/>
      <c r="C401" s="43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2.75" customHeight="1" x14ac:dyDescent="0.25">
      <c r="A402" s="42"/>
      <c r="B402" s="42"/>
      <c r="C402" s="43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2.75" customHeight="1" x14ac:dyDescent="0.25">
      <c r="A403" s="42"/>
      <c r="B403" s="42"/>
      <c r="C403" s="43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2.75" customHeight="1" x14ac:dyDescent="0.25">
      <c r="A404" s="42"/>
      <c r="B404" s="42"/>
      <c r="C404" s="43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2.75" customHeight="1" x14ac:dyDescent="0.25">
      <c r="A405" s="42"/>
      <c r="B405" s="42"/>
      <c r="C405" s="43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2.75" customHeight="1" x14ac:dyDescent="0.25">
      <c r="A406" s="42"/>
      <c r="B406" s="42"/>
      <c r="C406" s="43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2.75" customHeight="1" x14ac:dyDescent="0.25">
      <c r="A407" s="42"/>
      <c r="B407" s="42"/>
      <c r="C407" s="43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2.75" customHeight="1" x14ac:dyDescent="0.25">
      <c r="A408" s="42"/>
      <c r="B408" s="42"/>
      <c r="C408" s="43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2.75" customHeight="1" x14ac:dyDescent="0.25">
      <c r="A409" s="42"/>
      <c r="B409" s="42"/>
      <c r="C409" s="43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2.75" customHeight="1" x14ac:dyDescent="0.25">
      <c r="A410" s="42"/>
      <c r="B410" s="42"/>
      <c r="C410" s="43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2.75" customHeight="1" x14ac:dyDescent="0.25">
      <c r="A411" s="42"/>
      <c r="B411" s="42"/>
      <c r="C411" s="43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2.75" customHeight="1" x14ac:dyDescent="0.25">
      <c r="A412" s="42"/>
      <c r="B412" s="42"/>
      <c r="C412" s="43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2.75" customHeight="1" x14ac:dyDescent="0.25">
      <c r="A413" s="42"/>
      <c r="B413" s="42"/>
      <c r="C413" s="43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2.75" customHeight="1" x14ac:dyDescent="0.25">
      <c r="A414" s="42"/>
      <c r="B414" s="42"/>
      <c r="C414" s="43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2.75" customHeight="1" x14ac:dyDescent="0.25">
      <c r="A415" s="42"/>
      <c r="B415" s="42"/>
      <c r="C415" s="43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2.75" customHeight="1" x14ac:dyDescent="0.25">
      <c r="A416" s="42"/>
      <c r="B416" s="42"/>
      <c r="C416" s="43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2.75" customHeight="1" x14ac:dyDescent="0.25">
      <c r="A417" s="42"/>
      <c r="B417" s="42"/>
      <c r="C417" s="43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2.75" customHeight="1" x14ac:dyDescent="0.25">
      <c r="A418" s="42"/>
      <c r="B418" s="42"/>
      <c r="C418" s="43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2.75" customHeight="1" x14ac:dyDescent="0.25">
      <c r="A419" s="42"/>
      <c r="B419" s="42"/>
      <c r="C419" s="43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2.75" customHeight="1" x14ac:dyDescent="0.25">
      <c r="A420" s="42"/>
      <c r="B420" s="42"/>
      <c r="C420" s="43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2.75" customHeight="1" x14ac:dyDescent="0.25">
      <c r="A421" s="42"/>
      <c r="B421" s="42"/>
      <c r="C421" s="43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2.75" customHeight="1" x14ac:dyDescent="0.25">
      <c r="A422" s="42"/>
      <c r="B422" s="42"/>
      <c r="C422" s="43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2.75" customHeight="1" x14ac:dyDescent="0.25">
      <c r="A423" s="42"/>
      <c r="B423" s="42"/>
      <c r="C423" s="43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2.75" customHeight="1" x14ac:dyDescent="0.25">
      <c r="A424" s="42"/>
      <c r="B424" s="42"/>
      <c r="C424" s="43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2.75" customHeight="1" x14ac:dyDescent="0.25">
      <c r="A425" s="42"/>
      <c r="B425" s="42"/>
      <c r="C425" s="43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2.75" customHeight="1" x14ac:dyDescent="0.25">
      <c r="A426" s="42"/>
      <c r="B426" s="42"/>
      <c r="C426" s="43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2.75" customHeight="1" x14ac:dyDescent="0.25">
      <c r="A427" s="42"/>
      <c r="B427" s="42"/>
      <c r="C427" s="43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2.75" customHeight="1" x14ac:dyDescent="0.25">
      <c r="A428" s="42"/>
      <c r="B428" s="42"/>
      <c r="C428" s="43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2.75" customHeight="1" x14ac:dyDescent="0.25">
      <c r="A429" s="42"/>
      <c r="B429" s="42"/>
      <c r="C429" s="43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2.75" customHeight="1" x14ac:dyDescent="0.25">
      <c r="A430" s="42"/>
      <c r="B430" s="42"/>
      <c r="C430" s="43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2.75" customHeight="1" x14ac:dyDescent="0.25">
      <c r="A431" s="42"/>
      <c r="B431" s="42"/>
      <c r="C431" s="43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2.75" customHeight="1" x14ac:dyDescent="0.25">
      <c r="A432" s="42"/>
      <c r="B432" s="42"/>
      <c r="C432" s="43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2.75" customHeight="1" x14ac:dyDescent="0.25">
      <c r="A433" s="42"/>
      <c r="B433" s="42"/>
      <c r="C433" s="43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2.75" customHeight="1" x14ac:dyDescent="0.25">
      <c r="A434" s="42"/>
      <c r="B434" s="42"/>
      <c r="C434" s="43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2.75" customHeight="1" x14ac:dyDescent="0.25">
      <c r="A435" s="42"/>
      <c r="B435" s="42"/>
      <c r="C435" s="43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2.75" customHeight="1" x14ac:dyDescent="0.25">
      <c r="A436" s="42"/>
      <c r="B436" s="42"/>
      <c r="C436" s="43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2.75" customHeight="1" x14ac:dyDescent="0.25">
      <c r="A437" s="42"/>
      <c r="B437" s="42"/>
      <c r="C437" s="43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2.75" customHeight="1" x14ac:dyDescent="0.25">
      <c r="A438" s="42"/>
      <c r="B438" s="42"/>
      <c r="C438" s="43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2.75" customHeight="1" x14ac:dyDescent="0.25">
      <c r="A439" s="42"/>
      <c r="B439" s="42"/>
      <c r="C439" s="43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2.75" customHeight="1" x14ac:dyDescent="0.25">
      <c r="A440" s="42"/>
      <c r="B440" s="42"/>
      <c r="C440" s="43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2.75" customHeight="1" x14ac:dyDescent="0.25">
      <c r="A441" s="42"/>
      <c r="B441" s="42"/>
      <c r="C441" s="43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2.75" customHeight="1" x14ac:dyDescent="0.25">
      <c r="A442" s="42"/>
      <c r="B442" s="42"/>
      <c r="C442" s="43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2.75" customHeight="1" x14ac:dyDescent="0.25">
      <c r="A443" s="42"/>
      <c r="B443" s="42"/>
      <c r="C443" s="43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2.75" customHeight="1" x14ac:dyDescent="0.25">
      <c r="A444" s="42"/>
      <c r="B444" s="42"/>
      <c r="C444" s="43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2.75" customHeight="1" x14ac:dyDescent="0.25">
      <c r="A445" s="42"/>
      <c r="B445" s="42"/>
      <c r="C445" s="43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2.75" customHeight="1" x14ac:dyDescent="0.25">
      <c r="A446" s="42"/>
      <c r="B446" s="42"/>
      <c r="C446" s="43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2.75" customHeight="1" x14ac:dyDescent="0.25">
      <c r="A447" s="42"/>
      <c r="B447" s="42"/>
      <c r="C447" s="43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2.75" customHeight="1" x14ac:dyDescent="0.25">
      <c r="A448" s="42"/>
      <c r="B448" s="42"/>
      <c r="C448" s="43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2.75" customHeight="1" x14ac:dyDescent="0.25">
      <c r="A449" s="42"/>
      <c r="B449" s="42"/>
      <c r="C449" s="43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2.75" customHeight="1" x14ac:dyDescent="0.25">
      <c r="A450" s="42"/>
      <c r="B450" s="42"/>
      <c r="C450" s="43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2.75" customHeight="1" x14ac:dyDescent="0.25">
      <c r="A451" s="42"/>
      <c r="B451" s="42"/>
      <c r="C451" s="43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2.75" customHeight="1" x14ac:dyDescent="0.25">
      <c r="A452" s="42"/>
      <c r="B452" s="42"/>
      <c r="C452" s="43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2.75" customHeight="1" x14ac:dyDescent="0.25">
      <c r="A453" s="42"/>
      <c r="B453" s="42"/>
      <c r="C453" s="43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2.75" customHeight="1" x14ac:dyDescent="0.25">
      <c r="A454" s="42"/>
      <c r="B454" s="42"/>
      <c r="C454" s="43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2.75" customHeight="1" x14ac:dyDescent="0.25">
      <c r="A455" s="42"/>
      <c r="B455" s="42"/>
      <c r="C455" s="43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2.75" customHeight="1" x14ac:dyDescent="0.25">
      <c r="A456" s="42"/>
      <c r="B456" s="42"/>
      <c r="C456" s="43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2.75" customHeight="1" x14ac:dyDescent="0.25">
      <c r="A457" s="42"/>
      <c r="B457" s="42"/>
      <c r="C457" s="43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2.75" customHeight="1" x14ac:dyDescent="0.25">
      <c r="A458" s="42"/>
      <c r="B458" s="42"/>
      <c r="C458" s="43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2.75" customHeight="1" x14ac:dyDescent="0.25">
      <c r="A459" s="42"/>
      <c r="B459" s="42"/>
      <c r="C459" s="43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2.75" customHeight="1" x14ac:dyDescent="0.25">
      <c r="A460" s="42"/>
      <c r="B460" s="42"/>
      <c r="C460" s="43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2.75" customHeight="1" x14ac:dyDescent="0.25">
      <c r="A461" s="42"/>
      <c r="B461" s="42"/>
      <c r="C461" s="43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2.75" customHeight="1" x14ac:dyDescent="0.25">
      <c r="A462" s="42"/>
      <c r="B462" s="42"/>
      <c r="C462" s="43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2.75" customHeight="1" x14ac:dyDescent="0.25">
      <c r="A463" s="42"/>
      <c r="B463" s="42"/>
      <c r="C463" s="43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2.75" customHeight="1" x14ac:dyDescent="0.25">
      <c r="A464" s="42"/>
      <c r="B464" s="42"/>
      <c r="C464" s="43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2.75" customHeight="1" x14ac:dyDescent="0.25">
      <c r="A465" s="42"/>
      <c r="B465" s="42"/>
      <c r="C465" s="43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2.75" customHeight="1" x14ac:dyDescent="0.25">
      <c r="A466" s="42"/>
      <c r="B466" s="42"/>
      <c r="C466" s="43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2.75" customHeight="1" x14ac:dyDescent="0.25">
      <c r="A467" s="42"/>
      <c r="B467" s="42"/>
      <c r="C467" s="43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2.75" customHeight="1" x14ac:dyDescent="0.25">
      <c r="A468" s="42"/>
      <c r="B468" s="42"/>
      <c r="C468" s="43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2.75" customHeight="1" x14ac:dyDescent="0.25">
      <c r="A469" s="42"/>
      <c r="B469" s="42"/>
      <c r="C469" s="43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2.75" customHeight="1" x14ac:dyDescent="0.25">
      <c r="A470" s="42"/>
      <c r="B470" s="42"/>
      <c r="C470" s="43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2.75" customHeight="1" x14ac:dyDescent="0.25">
      <c r="A471" s="42"/>
      <c r="B471" s="42"/>
      <c r="C471" s="43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2.75" customHeight="1" x14ac:dyDescent="0.25">
      <c r="A472" s="42"/>
      <c r="B472" s="42"/>
      <c r="C472" s="43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2.75" customHeight="1" x14ac:dyDescent="0.25">
      <c r="A473" s="42"/>
      <c r="B473" s="42"/>
      <c r="C473" s="43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2.75" customHeight="1" x14ac:dyDescent="0.25">
      <c r="A474" s="42"/>
      <c r="B474" s="42"/>
      <c r="C474" s="43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2.75" customHeight="1" x14ac:dyDescent="0.25">
      <c r="A475" s="42"/>
      <c r="B475" s="42"/>
      <c r="C475" s="43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2.75" customHeight="1" x14ac:dyDescent="0.25">
      <c r="A476" s="42"/>
      <c r="B476" s="42"/>
      <c r="C476" s="43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2.75" customHeight="1" x14ac:dyDescent="0.25">
      <c r="A477" s="42"/>
      <c r="B477" s="42"/>
      <c r="C477" s="43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2.75" customHeight="1" x14ac:dyDescent="0.25">
      <c r="A478" s="42"/>
      <c r="B478" s="42"/>
      <c r="C478" s="43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2.75" customHeight="1" x14ac:dyDescent="0.25">
      <c r="A479" s="42"/>
      <c r="B479" s="42"/>
      <c r="C479" s="43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2.75" customHeight="1" x14ac:dyDescent="0.25">
      <c r="A480" s="42"/>
      <c r="B480" s="42"/>
      <c r="C480" s="43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2.75" customHeight="1" x14ac:dyDescent="0.25">
      <c r="A481" s="42"/>
      <c r="B481" s="42"/>
      <c r="C481" s="43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2.75" customHeight="1" x14ac:dyDescent="0.25">
      <c r="A482" s="42"/>
      <c r="B482" s="42"/>
      <c r="C482" s="43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2.75" customHeight="1" x14ac:dyDescent="0.25">
      <c r="A483" s="42"/>
      <c r="B483" s="42"/>
      <c r="C483" s="43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2.75" customHeight="1" x14ac:dyDescent="0.25">
      <c r="A484" s="42"/>
      <c r="B484" s="42"/>
      <c r="C484" s="43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2.75" customHeight="1" x14ac:dyDescent="0.25">
      <c r="A485" s="42"/>
      <c r="B485" s="42"/>
      <c r="C485" s="43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2.75" customHeight="1" x14ac:dyDescent="0.25">
      <c r="A486" s="42"/>
      <c r="B486" s="42"/>
      <c r="C486" s="43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2.75" customHeight="1" x14ac:dyDescent="0.25">
      <c r="A487" s="42"/>
      <c r="B487" s="42"/>
      <c r="C487" s="43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2.75" customHeight="1" x14ac:dyDescent="0.25">
      <c r="A488" s="42"/>
      <c r="B488" s="42"/>
      <c r="C488" s="43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2.75" customHeight="1" x14ac:dyDescent="0.25">
      <c r="A489" s="42"/>
      <c r="B489" s="42"/>
      <c r="C489" s="43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2.75" customHeight="1" x14ac:dyDescent="0.25">
      <c r="A490" s="42"/>
      <c r="B490" s="42"/>
      <c r="C490" s="43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2.75" customHeight="1" x14ac:dyDescent="0.25">
      <c r="A491" s="42"/>
      <c r="B491" s="42"/>
      <c r="C491" s="43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2.75" customHeight="1" x14ac:dyDescent="0.25">
      <c r="A492" s="42"/>
      <c r="B492" s="42"/>
      <c r="C492" s="43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2.75" customHeight="1" x14ac:dyDescent="0.25">
      <c r="A493" s="42"/>
      <c r="B493" s="42"/>
      <c r="C493" s="43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2.75" customHeight="1" x14ac:dyDescent="0.25">
      <c r="A494" s="42"/>
      <c r="B494" s="42"/>
      <c r="C494" s="43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2.75" customHeight="1" x14ac:dyDescent="0.25">
      <c r="A495" s="42"/>
      <c r="B495" s="42"/>
      <c r="C495" s="43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2.75" customHeight="1" x14ac:dyDescent="0.25">
      <c r="A496" s="42"/>
      <c r="B496" s="42"/>
      <c r="C496" s="43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2.75" customHeight="1" x14ac:dyDescent="0.25">
      <c r="A497" s="42"/>
      <c r="B497" s="42"/>
      <c r="C497" s="43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2.75" customHeight="1" x14ac:dyDescent="0.25">
      <c r="A498" s="42"/>
      <c r="B498" s="42"/>
      <c r="C498" s="43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2.75" customHeight="1" x14ac:dyDescent="0.25">
      <c r="A499" s="42"/>
      <c r="B499" s="42"/>
      <c r="C499" s="43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2.75" customHeight="1" x14ac:dyDescent="0.25">
      <c r="A500" s="42"/>
      <c r="B500" s="42"/>
      <c r="C500" s="43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2.75" customHeight="1" x14ac:dyDescent="0.25">
      <c r="A501" s="42"/>
      <c r="B501" s="42"/>
      <c r="C501" s="43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2.75" customHeight="1" x14ac:dyDescent="0.25">
      <c r="A502" s="42"/>
      <c r="B502" s="42"/>
      <c r="C502" s="43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2.75" customHeight="1" x14ac:dyDescent="0.25">
      <c r="A503" s="42"/>
      <c r="B503" s="42"/>
      <c r="C503" s="43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2.75" customHeight="1" x14ac:dyDescent="0.25">
      <c r="A504" s="42"/>
      <c r="B504" s="42"/>
      <c r="C504" s="43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2.75" customHeight="1" x14ac:dyDescent="0.25">
      <c r="A505" s="42"/>
      <c r="B505" s="42"/>
      <c r="C505" s="43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2.75" customHeight="1" x14ac:dyDescent="0.25">
      <c r="A506" s="42"/>
      <c r="B506" s="42"/>
      <c r="C506" s="43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2.75" customHeight="1" x14ac:dyDescent="0.25">
      <c r="A507" s="42"/>
      <c r="B507" s="42"/>
      <c r="C507" s="43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2.75" customHeight="1" x14ac:dyDescent="0.25">
      <c r="A508" s="42"/>
      <c r="B508" s="42"/>
      <c r="C508" s="43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2.75" customHeight="1" x14ac:dyDescent="0.25">
      <c r="A509" s="42"/>
      <c r="B509" s="42"/>
      <c r="C509" s="43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2.75" customHeight="1" x14ac:dyDescent="0.25">
      <c r="A510" s="42"/>
      <c r="B510" s="42"/>
      <c r="C510" s="43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2.75" customHeight="1" x14ac:dyDescent="0.25">
      <c r="A511" s="42"/>
      <c r="B511" s="42"/>
      <c r="C511" s="43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2.75" customHeight="1" x14ac:dyDescent="0.25">
      <c r="A512" s="42"/>
      <c r="B512" s="42"/>
      <c r="C512" s="43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2.75" customHeight="1" x14ac:dyDescent="0.25">
      <c r="A513" s="42"/>
      <c r="B513" s="42"/>
      <c r="C513" s="43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2.75" customHeight="1" x14ac:dyDescent="0.25">
      <c r="A514" s="42"/>
      <c r="B514" s="42"/>
      <c r="C514" s="43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2.75" customHeight="1" x14ac:dyDescent="0.25">
      <c r="A515" s="42"/>
      <c r="B515" s="42"/>
      <c r="C515" s="43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2.75" customHeight="1" x14ac:dyDescent="0.25">
      <c r="A516" s="42"/>
      <c r="B516" s="42"/>
      <c r="C516" s="43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2.75" customHeight="1" x14ac:dyDescent="0.25">
      <c r="A517" s="42"/>
      <c r="B517" s="42"/>
      <c r="C517" s="43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2.75" customHeight="1" x14ac:dyDescent="0.25">
      <c r="A518" s="42"/>
      <c r="B518" s="42"/>
      <c r="C518" s="43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2.75" customHeight="1" x14ac:dyDescent="0.25">
      <c r="A519" s="42"/>
      <c r="B519" s="42"/>
      <c r="C519" s="43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2.75" customHeight="1" x14ac:dyDescent="0.25">
      <c r="A520" s="42"/>
      <c r="B520" s="42"/>
      <c r="C520" s="43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2.75" customHeight="1" x14ac:dyDescent="0.25">
      <c r="A521" s="42"/>
      <c r="B521" s="42"/>
      <c r="C521" s="43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2.75" customHeight="1" x14ac:dyDescent="0.25">
      <c r="A522" s="42"/>
      <c r="B522" s="42"/>
      <c r="C522" s="43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2.75" customHeight="1" x14ac:dyDescent="0.25">
      <c r="A523" s="42"/>
      <c r="B523" s="42"/>
      <c r="C523" s="43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2.75" customHeight="1" x14ac:dyDescent="0.25">
      <c r="A524" s="42"/>
      <c r="B524" s="42"/>
      <c r="C524" s="43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2.75" customHeight="1" x14ac:dyDescent="0.25">
      <c r="A525" s="42"/>
      <c r="B525" s="42"/>
      <c r="C525" s="43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2.75" customHeight="1" x14ac:dyDescent="0.25">
      <c r="A526" s="42"/>
      <c r="B526" s="42"/>
      <c r="C526" s="43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2.75" customHeight="1" x14ac:dyDescent="0.25">
      <c r="A527" s="42"/>
      <c r="B527" s="42"/>
      <c r="C527" s="43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2.75" customHeight="1" x14ac:dyDescent="0.25">
      <c r="A528" s="42"/>
      <c r="B528" s="42"/>
      <c r="C528" s="43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2.75" customHeight="1" x14ac:dyDescent="0.25">
      <c r="A529" s="42"/>
      <c r="B529" s="42"/>
      <c r="C529" s="43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2.75" customHeight="1" x14ac:dyDescent="0.25">
      <c r="A530" s="42"/>
      <c r="B530" s="42"/>
      <c r="C530" s="43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2.75" customHeight="1" x14ac:dyDescent="0.25">
      <c r="A531" s="42"/>
      <c r="B531" s="42"/>
      <c r="C531" s="43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2.75" customHeight="1" x14ac:dyDescent="0.25">
      <c r="A532" s="42"/>
      <c r="B532" s="42"/>
      <c r="C532" s="43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2.75" customHeight="1" x14ac:dyDescent="0.25">
      <c r="A533" s="42"/>
      <c r="B533" s="42"/>
      <c r="C533" s="43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2.75" customHeight="1" x14ac:dyDescent="0.25">
      <c r="A534" s="42"/>
      <c r="B534" s="42"/>
      <c r="C534" s="43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2.75" customHeight="1" x14ac:dyDescent="0.25">
      <c r="A535" s="42"/>
      <c r="B535" s="42"/>
      <c r="C535" s="43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2.75" customHeight="1" x14ac:dyDescent="0.25">
      <c r="A536" s="42"/>
      <c r="B536" s="42"/>
      <c r="C536" s="43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2.75" customHeight="1" x14ac:dyDescent="0.25">
      <c r="A537" s="42"/>
      <c r="B537" s="42"/>
      <c r="C537" s="43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2.75" customHeight="1" x14ac:dyDescent="0.25">
      <c r="A538" s="42"/>
      <c r="B538" s="42"/>
      <c r="C538" s="43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2.75" customHeight="1" x14ac:dyDescent="0.25">
      <c r="A539" s="42"/>
      <c r="B539" s="42"/>
      <c r="C539" s="43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2.75" customHeight="1" x14ac:dyDescent="0.25">
      <c r="A540" s="42"/>
      <c r="B540" s="42"/>
      <c r="C540" s="43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2.75" customHeight="1" x14ac:dyDescent="0.25">
      <c r="A541" s="42"/>
      <c r="B541" s="42"/>
      <c r="C541" s="43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2.75" customHeight="1" x14ac:dyDescent="0.25">
      <c r="A542" s="42"/>
      <c r="B542" s="42"/>
      <c r="C542" s="43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2.75" customHeight="1" x14ac:dyDescent="0.25">
      <c r="A543" s="42"/>
      <c r="B543" s="42"/>
      <c r="C543" s="43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2.75" customHeight="1" x14ac:dyDescent="0.25">
      <c r="A544" s="42"/>
      <c r="B544" s="42"/>
      <c r="C544" s="43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2.75" customHeight="1" x14ac:dyDescent="0.25">
      <c r="A545" s="42"/>
      <c r="B545" s="42"/>
      <c r="C545" s="43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2.75" customHeight="1" x14ac:dyDescent="0.25">
      <c r="A546" s="42"/>
      <c r="B546" s="42"/>
      <c r="C546" s="43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2.75" customHeight="1" x14ac:dyDescent="0.25">
      <c r="A547" s="42"/>
      <c r="B547" s="42"/>
      <c r="C547" s="43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2.75" customHeight="1" x14ac:dyDescent="0.25">
      <c r="A548" s="42"/>
      <c r="B548" s="42"/>
      <c r="C548" s="43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2.75" customHeight="1" x14ac:dyDescent="0.25">
      <c r="A549" s="42"/>
      <c r="B549" s="42"/>
      <c r="C549" s="43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2.75" customHeight="1" x14ac:dyDescent="0.25">
      <c r="A550" s="42"/>
      <c r="B550" s="42"/>
      <c r="C550" s="43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2.75" customHeight="1" x14ac:dyDescent="0.25">
      <c r="A551" s="42"/>
      <c r="B551" s="42"/>
      <c r="C551" s="43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2.75" customHeight="1" x14ac:dyDescent="0.25">
      <c r="A552" s="42"/>
      <c r="B552" s="42"/>
      <c r="C552" s="43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2.75" customHeight="1" x14ac:dyDescent="0.25">
      <c r="A553" s="42"/>
      <c r="B553" s="42"/>
      <c r="C553" s="43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2.75" customHeight="1" x14ac:dyDescent="0.25">
      <c r="A554" s="42"/>
      <c r="B554" s="42"/>
      <c r="C554" s="43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2.75" customHeight="1" x14ac:dyDescent="0.25">
      <c r="A555" s="42"/>
      <c r="B555" s="42"/>
      <c r="C555" s="43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2.75" customHeight="1" x14ac:dyDescent="0.25">
      <c r="A556" s="42"/>
      <c r="B556" s="42"/>
      <c r="C556" s="43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2.75" customHeight="1" x14ac:dyDescent="0.25">
      <c r="A557" s="42"/>
      <c r="B557" s="42"/>
      <c r="C557" s="43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2.75" customHeight="1" x14ac:dyDescent="0.25">
      <c r="A558" s="42"/>
      <c r="B558" s="42"/>
      <c r="C558" s="43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2.75" customHeight="1" x14ac:dyDescent="0.25">
      <c r="A559" s="42"/>
      <c r="B559" s="42"/>
      <c r="C559" s="43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2.75" customHeight="1" x14ac:dyDescent="0.25">
      <c r="A560" s="42"/>
      <c r="B560" s="42"/>
      <c r="C560" s="43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2.75" customHeight="1" x14ac:dyDescent="0.25">
      <c r="A561" s="42"/>
      <c r="B561" s="42"/>
      <c r="C561" s="43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2.75" customHeight="1" x14ac:dyDescent="0.25">
      <c r="A562" s="42"/>
      <c r="B562" s="42"/>
      <c r="C562" s="43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2.75" customHeight="1" x14ac:dyDescent="0.25">
      <c r="A563" s="42"/>
      <c r="B563" s="42"/>
      <c r="C563" s="43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2.75" customHeight="1" x14ac:dyDescent="0.25">
      <c r="A564" s="42"/>
      <c r="B564" s="42"/>
      <c r="C564" s="43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2.75" customHeight="1" x14ac:dyDescent="0.25">
      <c r="A565" s="42"/>
      <c r="B565" s="42"/>
      <c r="C565" s="43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2.75" customHeight="1" x14ac:dyDescent="0.25">
      <c r="A566" s="42"/>
      <c r="B566" s="42"/>
      <c r="C566" s="43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2.75" customHeight="1" x14ac:dyDescent="0.25">
      <c r="A567" s="42"/>
      <c r="B567" s="42"/>
      <c r="C567" s="43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2.75" customHeight="1" x14ac:dyDescent="0.25">
      <c r="A568" s="42"/>
      <c r="B568" s="42"/>
      <c r="C568" s="43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2.75" customHeight="1" x14ac:dyDescent="0.25">
      <c r="A569" s="42"/>
      <c r="B569" s="42"/>
      <c r="C569" s="43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2.75" customHeight="1" x14ac:dyDescent="0.25">
      <c r="A570" s="42"/>
      <c r="B570" s="42"/>
      <c r="C570" s="43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2.75" customHeight="1" x14ac:dyDescent="0.25">
      <c r="A571" s="42"/>
      <c r="B571" s="42"/>
      <c r="C571" s="43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2.75" customHeight="1" x14ac:dyDescent="0.25">
      <c r="A572" s="42"/>
      <c r="B572" s="42"/>
      <c r="C572" s="43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2.75" customHeight="1" x14ac:dyDescent="0.25">
      <c r="A573" s="42"/>
      <c r="B573" s="42"/>
      <c r="C573" s="43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2.75" customHeight="1" x14ac:dyDescent="0.25">
      <c r="A574" s="42"/>
      <c r="B574" s="42"/>
      <c r="C574" s="43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2.75" customHeight="1" x14ac:dyDescent="0.25">
      <c r="A575" s="42"/>
      <c r="B575" s="42"/>
      <c r="C575" s="43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2.75" customHeight="1" x14ac:dyDescent="0.25">
      <c r="A576" s="42"/>
      <c r="B576" s="42"/>
      <c r="C576" s="43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2.75" customHeight="1" x14ac:dyDescent="0.25">
      <c r="A577" s="42"/>
      <c r="B577" s="42"/>
      <c r="C577" s="43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2.75" customHeight="1" x14ac:dyDescent="0.25">
      <c r="A578" s="42"/>
      <c r="B578" s="42"/>
      <c r="C578" s="43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2.75" customHeight="1" x14ac:dyDescent="0.25">
      <c r="A579" s="42"/>
      <c r="B579" s="42"/>
      <c r="C579" s="43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2.75" customHeight="1" x14ac:dyDescent="0.25">
      <c r="A580" s="42"/>
      <c r="B580" s="42"/>
      <c r="C580" s="43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2.75" customHeight="1" x14ac:dyDescent="0.25">
      <c r="A581" s="42"/>
      <c r="B581" s="42"/>
      <c r="C581" s="43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2.75" customHeight="1" x14ac:dyDescent="0.25">
      <c r="A582" s="42"/>
      <c r="B582" s="42"/>
      <c r="C582" s="43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2.75" customHeight="1" x14ac:dyDescent="0.25">
      <c r="A583" s="42"/>
      <c r="B583" s="42"/>
      <c r="C583" s="43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2.75" customHeight="1" x14ac:dyDescent="0.25">
      <c r="A584" s="42"/>
      <c r="B584" s="42"/>
      <c r="C584" s="43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2.75" customHeight="1" x14ac:dyDescent="0.25">
      <c r="A585" s="42"/>
      <c r="B585" s="42"/>
      <c r="C585" s="43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2.75" customHeight="1" x14ac:dyDescent="0.25">
      <c r="A586" s="42"/>
      <c r="B586" s="42"/>
      <c r="C586" s="43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2.75" customHeight="1" x14ac:dyDescent="0.25">
      <c r="A587" s="42"/>
      <c r="B587" s="42"/>
      <c r="C587" s="43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2.75" customHeight="1" x14ac:dyDescent="0.25">
      <c r="A588" s="42"/>
      <c r="B588" s="42"/>
      <c r="C588" s="43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2.75" customHeight="1" x14ac:dyDescent="0.25">
      <c r="A589" s="42"/>
      <c r="B589" s="42"/>
      <c r="C589" s="43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2.75" customHeight="1" x14ac:dyDescent="0.25">
      <c r="A590" s="42"/>
      <c r="B590" s="42"/>
      <c r="C590" s="43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2.75" customHeight="1" x14ac:dyDescent="0.25">
      <c r="A591" s="42"/>
      <c r="B591" s="42"/>
      <c r="C591" s="43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2.75" customHeight="1" x14ac:dyDescent="0.25">
      <c r="A592" s="42"/>
      <c r="B592" s="42"/>
      <c r="C592" s="43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2.75" customHeight="1" x14ac:dyDescent="0.25">
      <c r="A593" s="42"/>
      <c r="B593" s="42"/>
      <c r="C593" s="43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2.75" customHeight="1" x14ac:dyDescent="0.25">
      <c r="A594" s="42"/>
      <c r="B594" s="42"/>
      <c r="C594" s="43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2.75" customHeight="1" x14ac:dyDescent="0.25">
      <c r="A595" s="42"/>
      <c r="B595" s="42"/>
      <c r="C595" s="43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2.75" customHeight="1" x14ac:dyDescent="0.25">
      <c r="A596" s="42"/>
      <c r="B596" s="42"/>
      <c r="C596" s="43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2.75" customHeight="1" x14ac:dyDescent="0.25">
      <c r="A597" s="42"/>
      <c r="B597" s="42"/>
      <c r="C597" s="43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2.75" customHeight="1" x14ac:dyDescent="0.25">
      <c r="A598" s="42"/>
      <c r="B598" s="42"/>
      <c r="C598" s="43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2.75" customHeight="1" x14ac:dyDescent="0.25">
      <c r="A599" s="42"/>
      <c r="B599" s="42"/>
      <c r="C599" s="43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2.75" customHeight="1" x14ac:dyDescent="0.25">
      <c r="A600" s="42"/>
      <c r="B600" s="42"/>
      <c r="C600" s="43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2.75" customHeight="1" x14ac:dyDescent="0.25">
      <c r="A601" s="42"/>
      <c r="B601" s="42"/>
      <c r="C601" s="43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2.75" customHeight="1" x14ac:dyDescent="0.25">
      <c r="A602" s="42"/>
      <c r="B602" s="42"/>
      <c r="C602" s="43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2.75" customHeight="1" x14ac:dyDescent="0.25">
      <c r="A603" s="42"/>
      <c r="B603" s="42"/>
      <c r="C603" s="43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2.75" customHeight="1" x14ac:dyDescent="0.25">
      <c r="A604" s="42"/>
      <c r="B604" s="42"/>
      <c r="C604" s="43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2.75" customHeight="1" x14ac:dyDescent="0.25">
      <c r="A605" s="42"/>
      <c r="B605" s="42"/>
      <c r="C605" s="43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2.75" customHeight="1" x14ac:dyDescent="0.25">
      <c r="A606" s="42"/>
      <c r="B606" s="42"/>
      <c r="C606" s="43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2.75" customHeight="1" x14ac:dyDescent="0.25">
      <c r="A607" s="42"/>
      <c r="B607" s="42"/>
      <c r="C607" s="43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2.75" customHeight="1" x14ac:dyDescent="0.25">
      <c r="A608" s="42"/>
      <c r="B608" s="42"/>
      <c r="C608" s="43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2.75" customHeight="1" x14ac:dyDescent="0.25">
      <c r="A609" s="42"/>
      <c r="B609" s="42"/>
      <c r="C609" s="43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2.75" customHeight="1" x14ac:dyDescent="0.25">
      <c r="A610" s="42"/>
      <c r="B610" s="42"/>
      <c r="C610" s="43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2.75" customHeight="1" x14ac:dyDescent="0.25">
      <c r="A611" s="42"/>
      <c r="B611" s="42"/>
      <c r="C611" s="43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2.75" customHeight="1" x14ac:dyDescent="0.25">
      <c r="A612" s="42"/>
      <c r="B612" s="42"/>
      <c r="C612" s="43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2.75" customHeight="1" x14ac:dyDescent="0.25">
      <c r="A613" s="42"/>
      <c r="B613" s="42"/>
      <c r="C613" s="43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2.75" customHeight="1" x14ac:dyDescent="0.25">
      <c r="A614" s="42"/>
      <c r="B614" s="42"/>
      <c r="C614" s="43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2.75" customHeight="1" x14ac:dyDescent="0.25">
      <c r="A615" s="42"/>
      <c r="B615" s="42"/>
      <c r="C615" s="43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2.75" customHeight="1" x14ac:dyDescent="0.25">
      <c r="A616" s="42"/>
      <c r="B616" s="42"/>
      <c r="C616" s="43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2.75" customHeight="1" x14ac:dyDescent="0.25">
      <c r="A617" s="42"/>
      <c r="B617" s="42"/>
      <c r="C617" s="43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2.75" customHeight="1" x14ac:dyDescent="0.25">
      <c r="A618" s="42"/>
      <c r="B618" s="42"/>
      <c r="C618" s="43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2.75" customHeight="1" x14ac:dyDescent="0.25">
      <c r="A619" s="42"/>
      <c r="B619" s="42"/>
      <c r="C619" s="43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2.75" customHeight="1" x14ac:dyDescent="0.25">
      <c r="A620" s="42"/>
      <c r="B620" s="42"/>
      <c r="C620" s="43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2.75" customHeight="1" x14ac:dyDescent="0.25">
      <c r="A621" s="42"/>
      <c r="B621" s="42"/>
      <c r="C621" s="43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2.75" customHeight="1" x14ac:dyDescent="0.25">
      <c r="A622" s="42"/>
      <c r="B622" s="42"/>
      <c r="C622" s="43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2.75" customHeight="1" x14ac:dyDescent="0.25">
      <c r="A623" s="42"/>
      <c r="B623" s="42"/>
      <c r="C623" s="43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2.75" customHeight="1" x14ac:dyDescent="0.25">
      <c r="A624" s="42"/>
      <c r="B624" s="42"/>
      <c r="C624" s="43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2.75" customHeight="1" x14ac:dyDescent="0.25">
      <c r="A625" s="42"/>
      <c r="B625" s="42"/>
      <c r="C625" s="43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2.75" customHeight="1" x14ac:dyDescent="0.25">
      <c r="A626" s="42"/>
      <c r="B626" s="42"/>
      <c r="C626" s="43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2.75" customHeight="1" x14ac:dyDescent="0.25">
      <c r="A627" s="42"/>
      <c r="B627" s="42"/>
      <c r="C627" s="43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2.75" customHeight="1" x14ac:dyDescent="0.25">
      <c r="A628" s="42"/>
      <c r="B628" s="42"/>
      <c r="C628" s="43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2.75" customHeight="1" x14ac:dyDescent="0.25">
      <c r="A629" s="42"/>
      <c r="B629" s="42"/>
      <c r="C629" s="43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2.75" customHeight="1" x14ac:dyDescent="0.25">
      <c r="A630" s="42"/>
      <c r="B630" s="42"/>
      <c r="C630" s="43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2.75" customHeight="1" x14ac:dyDescent="0.25">
      <c r="A631" s="42"/>
      <c r="B631" s="42"/>
      <c r="C631" s="43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2.75" customHeight="1" x14ac:dyDescent="0.25">
      <c r="A632" s="42"/>
      <c r="B632" s="42"/>
      <c r="C632" s="43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2.75" customHeight="1" x14ac:dyDescent="0.25">
      <c r="A633" s="42"/>
      <c r="B633" s="42"/>
      <c r="C633" s="43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2.75" customHeight="1" x14ac:dyDescent="0.25">
      <c r="A634" s="42"/>
      <c r="B634" s="42"/>
      <c r="C634" s="43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2.75" customHeight="1" x14ac:dyDescent="0.25">
      <c r="A635" s="42"/>
      <c r="B635" s="42"/>
      <c r="C635" s="43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2.75" customHeight="1" x14ac:dyDescent="0.25">
      <c r="A636" s="42"/>
      <c r="B636" s="42"/>
      <c r="C636" s="43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2.75" customHeight="1" x14ac:dyDescent="0.25">
      <c r="A637" s="42"/>
      <c r="B637" s="42"/>
      <c r="C637" s="43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2.75" customHeight="1" x14ac:dyDescent="0.25">
      <c r="A638" s="42"/>
      <c r="B638" s="42"/>
      <c r="C638" s="43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2.75" customHeight="1" x14ac:dyDescent="0.25">
      <c r="A639" s="42"/>
      <c r="B639" s="42"/>
      <c r="C639" s="43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2.75" customHeight="1" x14ac:dyDescent="0.25">
      <c r="A640" s="42"/>
      <c r="B640" s="42"/>
      <c r="C640" s="43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2.75" customHeight="1" x14ac:dyDescent="0.25">
      <c r="A641" s="42"/>
      <c r="B641" s="42"/>
      <c r="C641" s="43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2.75" customHeight="1" x14ac:dyDescent="0.25">
      <c r="A642" s="42"/>
      <c r="B642" s="42"/>
      <c r="C642" s="43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2.75" customHeight="1" x14ac:dyDescent="0.25">
      <c r="A643" s="42"/>
      <c r="B643" s="42"/>
      <c r="C643" s="43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2.75" customHeight="1" x14ac:dyDescent="0.25">
      <c r="A644" s="42"/>
      <c r="B644" s="42"/>
      <c r="C644" s="43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2.75" customHeight="1" x14ac:dyDescent="0.25">
      <c r="A645" s="42"/>
      <c r="B645" s="42"/>
      <c r="C645" s="43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2.75" customHeight="1" x14ac:dyDescent="0.25">
      <c r="A646" s="42"/>
      <c r="B646" s="42"/>
      <c r="C646" s="43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2.75" customHeight="1" x14ac:dyDescent="0.25">
      <c r="A647" s="42"/>
      <c r="B647" s="42"/>
      <c r="C647" s="43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2.75" customHeight="1" x14ac:dyDescent="0.25">
      <c r="A648" s="42"/>
      <c r="B648" s="42"/>
      <c r="C648" s="43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2.75" customHeight="1" x14ac:dyDescent="0.25">
      <c r="A649" s="42"/>
      <c r="B649" s="42"/>
      <c r="C649" s="43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2.75" customHeight="1" x14ac:dyDescent="0.25">
      <c r="A650" s="42"/>
      <c r="B650" s="42"/>
      <c r="C650" s="43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2.75" customHeight="1" x14ac:dyDescent="0.25">
      <c r="A651" s="42"/>
      <c r="B651" s="42"/>
      <c r="C651" s="43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2.75" customHeight="1" x14ac:dyDescent="0.25">
      <c r="A652" s="42"/>
      <c r="B652" s="42"/>
      <c r="C652" s="43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2.75" customHeight="1" x14ac:dyDescent="0.25">
      <c r="A653" s="42"/>
      <c r="B653" s="42"/>
      <c r="C653" s="43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2.75" customHeight="1" x14ac:dyDescent="0.25">
      <c r="A654" s="42"/>
      <c r="B654" s="42"/>
      <c r="C654" s="43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2.75" customHeight="1" x14ac:dyDescent="0.25">
      <c r="A655" s="42"/>
      <c r="B655" s="42"/>
      <c r="C655" s="43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2.75" customHeight="1" x14ac:dyDescent="0.25">
      <c r="A656" s="42"/>
      <c r="B656" s="42"/>
      <c r="C656" s="43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2.75" customHeight="1" x14ac:dyDescent="0.25">
      <c r="A657" s="42"/>
      <c r="B657" s="42"/>
      <c r="C657" s="43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2.75" customHeight="1" x14ac:dyDescent="0.25">
      <c r="A658" s="42"/>
      <c r="B658" s="42"/>
      <c r="C658" s="43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2.75" customHeight="1" x14ac:dyDescent="0.25">
      <c r="A659" s="42"/>
      <c r="B659" s="42"/>
      <c r="C659" s="43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2.75" customHeight="1" x14ac:dyDescent="0.25">
      <c r="A660" s="42"/>
      <c r="B660" s="42"/>
      <c r="C660" s="43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2.75" customHeight="1" x14ac:dyDescent="0.25">
      <c r="A661" s="42"/>
      <c r="B661" s="42"/>
      <c r="C661" s="43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2.75" customHeight="1" x14ac:dyDescent="0.25">
      <c r="A662" s="42"/>
      <c r="B662" s="42"/>
      <c r="C662" s="43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2.75" customHeight="1" x14ac:dyDescent="0.25">
      <c r="A663" s="42"/>
      <c r="B663" s="42"/>
      <c r="C663" s="43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2.75" customHeight="1" x14ac:dyDescent="0.25">
      <c r="A664" s="42"/>
      <c r="B664" s="42"/>
      <c r="C664" s="43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2.75" customHeight="1" x14ac:dyDescent="0.25">
      <c r="A665" s="42"/>
      <c r="B665" s="42"/>
      <c r="C665" s="43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2.75" customHeight="1" x14ac:dyDescent="0.25">
      <c r="A666" s="42"/>
      <c r="B666" s="42"/>
      <c r="C666" s="43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2.75" customHeight="1" x14ac:dyDescent="0.25">
      <c r="A667" s="42"/>
      <c r="B667" s="42"/>
      <c r="C667" s="43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2.75" customHeight="1" x14ac:dyDescent="0.25">
      <c r="A668" s="42"/>
      <c r="B668" s="42"/>
      <c r="C668" s="43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2.75" customHeight="1" x14ac:dyDescent="0.25">
      <c r="A669" s="42"/>
      <c r="B669" s="42"/>
      <c r="C669" s="43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2.75" customHeight="1" x14ac:dyDescent="0.25">
      <c r="A670" s="42"/>
      <c r="B670" s="42"/>
      <c r="C670" s="43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2.75" customHeight="1" x14ac:dyDescent="0.25">
      <c r="A671" s="42"/>
      <c r="B671" s="42"/>
      <c r="C671" s="43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2.75" customHeight="1" x14ac:dyDescent="0.25">
      <c r="A672" s="42"/>
      <c r="B672" s="42"/>
      <c r="C672" s="43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2.75" customHeight="1" x14ac:dyDescent="0.25">
      <c r="A673" s="42"/>
      <c r="B673" s="42"/>
      <c r="C673" s="43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2.75" customHeight="1" x14ac:dyDescent="0.25">
      <c r="A674" s="42"/>
      <c r="B674" s="42"/>
      <c r="C674" s="43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2.75" customHeight="1" x14ac:dyDescent="0.25">
      <c r="A675" s="42"/>
      <c r="B675" s="42"/>
      <c r="C675" s="43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2.75" customHeight="1" x14ac:dyDescent="0.25">
      <c r="A676" s="42"/>
      <c r="B676" s="42"/>
      <c r="C676" s="43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2.75" customHeight="1" x14ac:dyDescent="0.25">
      <c r="A677" s="42"/>
      <c r="B677" s="42"/>
      <c r="C677" s="43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2.75" customHeight="1" x14ac:dyDescent="0.25">
      <c r="A678" s="42"/>
      <c r="B678" s="42"/>
      <c r="C678" s="43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2.75" customHeight="1" x14ac:dyDescent="0.25">
      <c r="A679" s="42"/>
      <c r="B679" s="42"/>
      <c r="C679" s="43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2.75" customHeight="1" x14ac:dyDescent="0.25">
      <c r="A680" s="42"/>
      <c r="B680" s="42"/>
      <c r="C680" s="43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2.75" customHeight="1" x14ac:dyDescent="0.25">
      <c r="A681" s="42"/>
      <c r="B681" s="42"/>
      <c r="C681" s="43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2.75" customHeight="1" x14ac:dyDescent="0.25">
      <c r="A682" s="42"/>
      <c r="B682" s="42"/>
      <c r="C682" s="43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2.75" customHeight="1" x14ac:dyDescent="0.25">
      <c r="A683" s="42"/>
      <c r="B683" s="42"/>
      <c r="C683" s="43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2.75" customHeight="1" x14ac:dyDescent="0.25">
      <c r="A684" s="42"/>
      <c r="B684" s="42"/>
      <c r="C684" s="43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2.75" customHeight="1" x14ac:dyDescent="0.25">
      <c r="A685" s="42"/>
      <c r="B685" s="42"/>
      <c r="C685" s="43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2.75" customHeight="1" x14ac:dyDescent="0.25">
      <c r="A686" s="42"/>
      <c r="B686" s="42"/>
      <c r="C686" s="43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2.75" customHeight="1" x14ac:dyDescent="0.25">
      <c r="A687" s="42"/>
      <c r="B687" s="42"/>
      <c r="C687" s="43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2.75" customHeight="1" x14ac:dyDescent="0.25">
      <c r="A688" s="42"/>
      <c r="B688" s="42"/>
      <c r="C688" s="43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2.75" customHeight="1" x14ac:dyDescent="0.25">
      <c r="A689" s="42"/>
      <c r="B689" s="42"/>
      <c r="C689" s="43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2.75" customHeight="1" x14ac:dyDescent="0.25">
      <c r="A690" s="42"/>
      <c r="B690" s="42"/>
      <c r="C690" s="43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2.75" customHeight="1" x14ac:dyDescent="0.25">
      <c r="A691" s="42"/>
      <c r="B691" s="42"/>
      <c r="C691" s="43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2.75" customHeight="1" x14ac:dyDescent="0.25">
      <c r="A692" s="42"/>
      <c r="B692" s="42"/>
      <c r="C692" s="43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2.75" customHeight="1" x14ac:dyDescent="0.25">
      <c r="A693" s="42"/>
      <c r="B693" s="42"/>
      <c r="C693" s="43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2.75" customHeight="1" x14ac:dyDescent="0.25">
      <c r="A694" s="42"/>
      <c r="B694" s="42"/>
      <c r="C694" s="43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2.75" customHeight="1" x14ac:dyDescent="0.25">
      <c r="A695" s="42"/>
      <c r="B695" s="42"/>
      <c r="C695" s="43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2.75" customHeight="1" x14ac:dyDescent="0.25">
      <c r="A696" s="42"/>
      <c r="B696" s="42"/>
      <c r="C696" s="43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2.75" customHeight="1" x14ac:dyDescent="0.25">
      <c r="A697" s="42"/>
      <c r="B697" s="42"/>
      <c r="C697" s="43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2.75" customHeight="1" x14ac:dyDescent="0.25">
      <c r="A698" s="42"/>
      <c r="B698" s="42"/>
      <c r="C698" s="43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2.75" customHeight="1" x14ac:dyDescent="0.25">
      <c r="A699" s="42"/>
      <c r="B699" s="42"/>
      <c r="C699" s="43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2.75" customHeight="1" x14ac:dyDescent="0.25">
      <c r="A700" s="42"/>
      <c r="B700" s="42"/>
      <c r="C700" s="43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2.75" customHeight="1" x14ac:dyDescent="0.25">
      <c r="A701" s="42"/>
      <c r="B701" s="42"/>
      <c r="C701" s="43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2.75" customHeight="1" x14ac:dyDescent="0.25">
      <c r="A702" s="42"/>
      <c r="B702" s="42"/>
      <c r="C702" s="43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2.75" customHeight="1" x14ac:dyDescent="0.25">
      <c r="A703" s="42"/>
      <c r="B703" s="42"/>
      <c r="C703" s="43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2.75" customHeight="1" x14ac:dyDescent="0.25">
      <c r="A704" s="42"/>
      <c r="B704" s="42"/>
      <c r="C704" s="43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2.75" customHeight="1" x14ac:dyDescent="0.25">
      <c r="A705" s="42"/>
      <c r="B705" s="42"/>
      <c r="C705" s="43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2.75" customHeight="1" x14ac:dyDescent="0.25">
      <c r="A706" s="42"/>
      <c r="B706" s="42"/>
      <c r="C706" s="43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2.75" customHeight="1" x14ac:dyDescent="0.25">
      <c r="A707" s="42"/>
      <c r="B707" s="42"/>
      <c r="C707" s="43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2.75" customHeight="1" x14ac:dyDescent="0.25">
      <c r="A708" s="42"/>
      <c r="B708" s="42"/>
      <c r="C708" s="43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2.75" customHeight="1" x14ac:dyDescent="0.25">
      <c r="A709" s="42"/>
      <c r="B709" s="42"/>
      <c r="C709" s="43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2.75" customHeight="1" x14ac:dyDescent="0.25">
      <c r="A710" s="42"/>
      <c r="B710" s="42"/>
      <c r="C710" s="43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2.75" customHeight="1" x14ac:dyDescent="0.25">
      <c r="A711" s="42"/>
      <c r="B711" s="42"/>
      <c r="C711" s="43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2.75" customHeight="1" x14ac:dyDescent="0.25">
      <c r="A712" s="42"/>
      <c r="B712" s="42"/>
      <c r="C712" s="43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2.75" customHeight="1" x14ac:dyDescent="0.25">
      <c r="A713" s="42"/>
      <c r="B713" s="42"/>
      <c r="C713" s="43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2.75" customHeight="1" x14ac:dyDescent="0.25">
      <c r="A714" s="42"/>
      <c r="B714" s="42"/>
      <c r="C714" s="43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2.75" customHeight="1" x14ac:dyDescent="0.25">
      <c r="A715" s="42"/>
      <c r="B715" s="42"/>
      <c r="C715" s="43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2.75" customHeight="1" x14ac:dyDescent="0.25">
      <c r="A716" s="42"/>
      <c r="B716" s="42"/>
      <c r="C716" s="43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2.75" customHeight="1" x14ac:dyDescent="0.25">
      <c r="A717" s="42"/>
      <c r="B717" s="42"/>
      <c r="C717" s="43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2.75" customHeight="1" x14ac:dyDescent="0.25">
      <c r="A718" s="42"/>
      <c r="B718" s="42"/>
      <c r="C718" s="43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2.75" customHeight="1" x14ac:dyDescent="0.25">
      <c r="A719" s="42"/>
      <c r="B719" s="42"/>
      <c r="C719" s="43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2.75" customHeight="1" x14ac:dyDescent="0.25">
      <c r="A720" s="42"/>
      <c r="B720" s="42"/>
      <c r="C720" s="43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2.75" customHeight="1" x14ac:dyDescent="0.25">
      <c r="A721" s="42"/>
      <c r="B721" s="42"/>
      <c r="C721" s="43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2.75" customHeight="1" x14ac:dyDescent="0.25">
      <c r="A722" s="42"/>
      <c r="B722" s="42"/>
      <c r="C722" s="43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2.75" customHeight="1" x14ac:dyDescent="0.25">
      <c r="A723" s="42"/>
      <c r="B723" s="42"/>
      <c r="C723" s="43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2.75" customHeight="1" x14ac:dyDescent="0.25">
      <c r="A724" s="42"/>
      <c r="B724" s="42"/>
      <c r="C724" s="43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2.75" customHeight="1" x14ac:dyDescent="0.25">
      <c r="A725" s="42"/>
      <c r="B725" s="42"/>
      <c r="C725" s="43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2.75" customHeight="1" x14ac:dyDescent="0.25">
      <c r="A726" s="42"/>
      <c r="B726" s="42"/>
      <c r="C726" s="43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2.75" customHeight="1" x14ac:dyDescent="0.25">
      <c r="A727" s="42"/>
      <c r="B727" s="42"/>
      <c r="C727" s="43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2.75" customHeight="1" x14ac:dyDescent="0.25">
      <c r="A728" s="42"/>
      <c r="B728" s="42"/>
      <c r="C728" s="43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2.75" customHeight="1" x14ac:dyDescent="0.25">
      <c r="A729" s="42"/>
      <c r="B729" s="42"/>
      <c r="C729" s="43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2.75" customHeight="1" x14ac:dyDescent="0.25">
      <c r="A730" s="42"/>
      <c r="B730" s="42"/>
      <c r="C730" s="43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2.75" customHeight="1" x14ac:dyDescent="0.25">
      <c r="A731" s="42"/>
      <c r="B731" s="42"/>
      <c r="C731" s="43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2.75" customHeight="1" x14ac:dyDescent="0.25">
      <c r="A732" s="42"/>
      <c r="B732" s="42"/>
      <c r="C732" s="43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2.75" customHeight="1" x14ac:dyDescent="0.25">
      <c r="A733" s="42"/>
      <c r="B733" s="42"/>
      <c r="C733" s="43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2.75" customHeight="1" x14ac:dyDescent="0.25">
      <c r="A734" s="42"/>
      <c r="B734" s="42"/>
      <c r="C734" s="43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2.75" customHeight="1" x14ac:dyDescent="0.25">
      <c r="A735" s="42"/>
      <c r="B735" s="42"/>
      <c r="C735" s="43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2.75" customHeight="1" x14ac:dyDescent="0.25">
      <c r="A736" s="42"/>
      <c r="B736" s="42"/>
      <c r="C736" s="43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2.75" customHeight="1" x14ac:dyDescent="0.25">
      <c r="A737" s="42"/>
      <c r="B737" s="42"/>
      <c r="C737" s="43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2.75" customHeight="1" x14ac:dyDescent="0.25">
      <c r="A738" s="42"/>
      <c r="B738" s="42"/>
      <c r="C738" s="43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2.75" customHeight="1" x14ac:dyDescent="0.25">
      <c r="A739" s="42"/>
      <c r="B739" s="42"/>
      <c r="C739" s="43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2.75" customHeight="1" x14ac:dyDescent="0.25">
      <c r="A740" s="42"/>
      <c r="B740" s="42"/>
      <c r="C740" s="43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2.75" customHeight="1" x14ac:dyDescent="0.25">
      <c r="A741" s="42"/>
      <c r="B741" s="42"/>
      <c r="C741" s="43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2.75" customHeight="1" x14ac:dyDescent="0.25">
      <c r="A742" s="42"/>
      <c r="B742" s="42"/>
      <c r="C742" s="43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2.75" customHeight="1" x14ac:dyDescent="0.25">
      <c r="A743" s="42"/>
      <c r="B743" s="42"/>
      <c r="C743" s="43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2.75" customHeight="1" x14ac:dyDescent="0.25">
      <c r="A744" s="42"/>
      <c r="B744" s="42"/>
      <c r="C744" s="43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2.75" customHeight="1" x14ac:dyDescent="0.25">
      <c r="A745" s="42"/>
      <c r="B745" s="42"/>
      <c r="C745" s="43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2.75" customHeight="1" x14ac:dyDescent="0.25">
      <c r="A746" s="42"/>
      <c r="B746" s="42"/>
      <c r="C746" s="43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2.75" customHeight="1" x14ac:dyDescent="0.25">
      <c r="A747" s="42"/>
      <c r="B747" s="42"/>
      <c r="C747" s="43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2.75" customHeight="1" x14ac:dyDescent="0.25">
      <c r="A748" s="42"/>
      <c r="B748" s="42"/>
      <c r="C748" s="43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2.75" customHeight="1" x14ac:dyDescent="0.25">
      <c r="A749" s="42"/>
      <c r="B749" s="42"/>
      <c r="C749" s="43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2.75" customHeight="1" x14ac:dyDescent="0.25">
      <c r="A750" s="42"/>
      <c r="B750" s="42"/>
      <c r="C750" s="43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2.75" customHeight="1" x14ac:dyDescent="0.25">
      <c r="A751" s="42"/>
      <c r="B751" s="42"/>
      <c r="C751" s="43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2.75" customHeight="1" x14ac:dyDescent="0.25">
      <c r="A752" s="42"/>
      <c r="B752" s="42"/>
      <c r="C752" s="43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2.75" customHeight="1" x14ac:dyDescent="0.25">
      <c r="A753" s="42"/>
      <c r="B753" s="42"/>
      <c r="C753" s="43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2.75" customHeight="1" x14ac:dyDescent="0.25">
      <c r="A754" s="42"/>
      <c r="B754" s="42"/>
      <c r="C754" s="43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2.75" customHeight="1" x14ac:dyDescent="0.25">
      <c r="A755" s="42"/>
      <c r="B755" s="42"/>
      <c r="C755" s="43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2.75" customHeight="1" x14ac:dyDescent="0.25">
      <c r="A756" s="42"/>
      <c r="B756" s="42"/>
      <c r="C756" s="43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2.75" customHeight="1" x14ac:dyDescent="0.25">
      <c r="A757" s="42"/>
      <c r="B757" s="42"/>
      <c r="C757" s="43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2.75" customHeight="1" x14ac:dyDescent="0.25">
      <c r="A758" s="42"/>
      <c r="B758" s="42"/>
      <c r="C758" s="43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2.75" customHeight="1" x14ac:dyDescent="0.25">
      <c r="A759" s="42"/>
      <c r="B759" s="42"/>
      <c r="C759" s="43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2.75" customHeight="1" x14ac:dyDescent="0.25">
      <c r="A760" s="42"/>
      <c r="B760" s="42"/>
      <c r="C760" s="43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2.75" customHeight="1" x14ac:dyDescent="0.25">
      <c r="A761" s="42"/>
      <c r="B761" s="42"/>
      <c r="C761" s="43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2.75" customHeight="1" x14ac:dyDescent="0.25">
      <c r="A762" s="42"/>
      <c r="B762" s="42"/>
      <c r="C762" s="43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2.75" customHeight="1" x14ac:dyDescent="0.25">
      <c r="A763" s="42"/>
      <c r="B763" s="42"/>
      <c r="C763" s="43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2.75" customHeight="1" x14ac:dyDescent="0.25">
      <c r="A764" s="42"/>
      <c r="B764" s="42"/>
      <c r="C764" s="43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2.75" customHeight="1" x14ac:dyDescent="0.25">
      <c r="A765" s="42"/>
      <c r="B765" s="42"/>
      <c r="C765" s="43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2.75" customHeight="1" x14ac:dyDescent="0.25">
      <c r="A766" s="42"/>
      <c r="B766" s="42"/>
      <c r="C766" s="43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2.75" customHeight="1" x14ac:dyDescent="0.25">
      <c r="A767" s="42"/>
      <c r="B767" s="42"/>
      <c r="C767" s="43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2.75" customHeight="1" x14ac:dyDescent="0.25">
      <c r="A768" s="42"/>
      <c r="B768" s="42"/>
      <c r="C768" s="43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2.75" customHeight="1" x14ac:dyDescent="0.25">
      <c r="A769" s="42"/>
      <c r="B769" s="42"/>
      <c r="C769" s="43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2.75" customHeight="1" x14ac:dyDescent="0.25">
      <c r="A770" s="42"/>
      <c r="B770" s="42"/>
      <c r="C770" s="43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2.75" customHeight="1" x14ac:dyDescent="0.25">
      <c r="A771" s="42"/>
      <c r="B771" s="42"/>
      <c r="C771" s="43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2.75" customHeight="1" x14ac:dyDescent="0.25">
      <c r="A772" s="42"/>
      <c r="B772" s="42"/>
      <c r="C772" s="43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2.75" customHeight="1" x14ac:dyDescent="0.25">
      <c r="A773" s="42"/>
      <c r="B773" s="42"/>
      <c r="C773" s="43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2.75" customHeight="1" x14ac:dyDescent="0.25">
      <c r="A774" s="42"/>
      <c r="B774" s="42"/>
      <c r="C774" s="43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2.75" customHeight="1" x14ac:dyDescent="0.25">
      <c r="A775" s="42"/>
      <c r="B775" s="42"/>
      <c r="C775" s="43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2.75" customHeight="1" x14ac:dyDescent="0.25">
      <c r="A776" s="42"/>
      <c r="B776" s="42"/>
      <c r="C776" s="43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2.75" customHeight="1" x14ac:dyDescent="0.25">
      <c r="A777" s="42"/>
      <c r="B777" s="42"/>
      <c r="C777" s="43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2.75" customHeight="1" x14ac:dyDescent="0.25">
      <c r="A778" s="42"/>
      <c r="B778" s="42"/>
      <c r="C778" s="43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2.75" customHeight="1" x14ac:dyDescent="0.25">
      <c r="A779" s="42"/>
      <c r="B779" s="42"/>
      <c r="C779" s="43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2.75" customHeight="1" x14ac:dyDescent="0.25">
      <c r="A780" s="42"/>
      <c r="B780" s="42"/>
      <c r="C780" s="43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2.75" customHeight="1" x14ac:dyDescent="0.25">
      <c r="A781" s="42"/>
      <c r="B781" s="42"/>
      <c r="C781" s="43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2.75" customHeight="1" x14ac:dyDescent="0.25">
      <c r="A782" s="42"/>
      <c r="B782" s="42"/>
      <c r="C782" s="43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2.75" customHeight="1" x14ac:dyDescent="0.25">
      <c r="A783" s="42"/>
      <c r="B783" s="42"/>
      <c r="C783" s="43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2.75" customHeight="1" x14ac:dyDescent="0.25">
      <c r="A784" s="42"/>
      <c r="B784" s="42"/>
      <c r="C784" s="43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2.75" customHeight="1" x14ac:dyDescent="0.25">
      <c r="A785" s="42"/>
      <c r="B785" s="42"/>
      <c r="C785" s="43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2.75" customHeight="1" x14ac:dyDescent="0.25">
      <c r="A786" s="42"/>
      <c r="B786" s="42"/>
      <c r="C786" s="43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2.75" customHeight="1" x14ac:dyDescent="0.25">
      <c r="A787" s="42"/>
      <c r="B787" s="42"/>
      <c r="C787" s="43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2.75" customHeight="1" x14ac:dyDescent="0.25">
      <c r="A788" s="42"/>
      <c r="B788" s="42"/>
      <c r="C788" s="43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2.75" customHeight="1" x14ac:dyDescent="0.25">
      <c r="A789" s="42"/>
      <c r="B789" s="42"/>
      <c r="C789" s="43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2.75" customHeight="1" x14ac:dyDescent="0.25">
      <c r="A790" s="42"/>
      <c r="B790" s="42"/>
      <c r="C790" s="43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2.75" customHeight="1" x14ac:dyDescent="0.25">
      <c r="A791" s="42"/>
      <c r="B791" s="42"/>
      <c r="C791" s="43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2.75" customHeight="1" x14ac:dyDescent="0.25">
      <c r="A792" s="42"/>
      <c r="B792" s="42"/>
      <c r="C792" s="43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2.75" customHeight="1" x14ac:dyDescent="0.25">
      <c r="A793" s="42"/>
      <c r="B793" s="42"/>
      <c r="C793" s="43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2.75" customHeight="1" x14ac:dyDescent="0.25">
      <c r="A794" s="42"/>
      <c r="B794" s="42"/>
      <c r="C794" s="43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2.75" customHeight="1" x14ac:dyDescent="0.25">
      <c r="A795" s="42"/>
      <c r="B795" s="42"/>
      <c r="C795" s="43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2.75" customHeight="1" x14ac:dyDescent="0.25">
      <c r="A796" s="42"/>
      <c r="B796" s="42"/>
      <c r="C796" s="43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2.75" customHeight="1" x14ac:dyDescent="0.25">
      <c r="A797" s="42"/>
      <c r="B797" s="42"/>
      <c r="C797" s="43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2.75" customHeight="1" x14ac:dyDescent="0.25">
      <c r="A798" s="42"/>
      <c r="B798" s="42"/>
      <c r="C798" s="43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2.75" customHeight="1" x14ac:dyDescent="0.25">
      <c r="A799" s="42"/>
      <c r="B799" s="42"/>
      <c r="C799" s="43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2.75" customHeight="1" x14ac:dyDescent="0.25">
      <c r="A800" s="42"/>
      <c r="B800" s="42"/>
      <c r="C800" s="43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2.75" customHeight="1" x14ac:dyDescent="0.25">
      <c r="A801" s="42"/>
      <c r="B801" s="42"/>
      <c r="C801" s="43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2.75" customHeight="1" x14ac:dyDescent="0.25">
      <c r="A802" s="42"/>
      <c r="B802" s="42"/>
      <c r="C802" s="43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2.75" customHeight="1" x14ac:dyDescent="0.25">
      <c r="A803" s="42"/>
      <c r="B803" s="42"/>
      <c r="C803" s="43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2.75" customHeight="1" x14ac:dyDescent="0.25">
      <c r="A804" s="42"/>
      <c r="B804" s="42"/>
      <c r="C804" s="43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2.75" customHeight="1" x14ac:dyDescent="0.25">
      <c r="A805" s="42"/>
      <c r="B805" s="42"/>
      <c r="C805" s="43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2.75" customHeight="1" x14ac:dyDescent="0.25">
      <c r="A806" s="42"/>
      <c r="B806" s="42"/>
      <c r="C806" s="43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2.75" customHeight="1" x14ac:dyDescent="0.25">
      <c r="A807" s="42"/>
      <c r="B807" s="42"/>
      <c r="C807" s="43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2.75" customHeight="1" x14ac:dyDescent="0.25">
      <c r="A808" s="42"/>
      <c r="B808" s="42"/>
      <c r="C808" s="43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2.75" customHeight="1" x14ac:dyDescent="0.25">
      <c r="A809" s="42"/>
      <c r="B809" s="42"/>
      <c r="C809" s="43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2.75" customHeight="1" x14ac:dyDescent="0.25">
      <c r="A810" s="42"/>
      <c r="B810" s="42"/>
      <c r="C810" s="43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2.75" customHeight="1" x14ac:dyDescent="0.25">
      <c r="A811" s="42"/>
      <c r="B811" s="42"/>
      <c r="C811" s="43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2.75" customHeight="1" x14ac:dyDescent="0.25">
      <c r="A812" s="42"/>
      <c r="B812" s="42"/>
      <c r="C812" s="43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2.75" customHeight="1" x14ac:dyDescent="0.25">
      <c r="A813" s="42"/>
      <c r="B813" s="42"/>
      <c r="C813" s="43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2.75" customHeight="1" x14ac:dyDescent="0.25">
      <c r="A814" s="42"/>
      <c r="B814" s="42"/>
      <c r="C814" s="43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2.75" customHeight="1" x14ac:dyDescent="0.25">
      <c r="A815" s="42"/>
      <c r="B815" s="42"/>
      <c r="C815" s="43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2.75" customHeight="1" x14ac:dyDescent="0.25">
      <c r="A816" s="42"/>
      <c r="B816" s="42"/>
      <c r="C816" s="43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2.75" customHeight="1" x14ac:dyDescent="0.25">
      <c r="A817" s="42"/>
      <c r="B817" s="42"/>
      <c r="C817" s="43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2.75" customHeight="1" x14ac:dyDescent="0.25">
      <c r="A818" s="42"/>
      <c r="B818" s="42"/>
      <c r="C818" s="43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2.75" customHeight="1" x14ac:dyDescent="0.25">
      <c r="A819" s="42"/>
      <c r="B819" s="42"/>
      <c r="C819" s="43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2.75" customHeight="1" x14ac:dyDescent="0.25">
      <c r="A820" s="42"/>
      <c r="B820" s="42"/>
      <c r="C820" s="43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2.75" customHeight="1" x14ac:dyDescent="0.25">
      <c r="A821" s="42"/>
      <c r="B821" s="42"/>
      <c r="C821" s="43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2.75" customHeight="1" x14ac:dyDescent="0.25">
      <c r="A822" s="42"/>
      <c r="B822" s="42"/>
      <c r="C822" s="43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2.75" customHeight="1" x14ac:dyDescent="0.25">
      <c r="A823" s="42"/>
      <c r="B823" s="42"/>
      <c r="C823" s="43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2.75" customHeight="1" x14ac:dyDescent="0.25">
      <c r="A824" s="42"/>
      <c r="B824" s="42"/>
      <c r="C824" s="43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2.75" customHeight="1" x14ac:dyDescent="0.25">
      <c r="A825" s="42"/>
      <c r="B825" s="42"/>
      <c r="C825" s="43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2.75" customHeight="1" x14ac:dyDescent="0.25">
      <c r="A826" s="42"/>
      <c r="B826" s="42"/>
      <c r="C826" s="43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2.75" customHeight="1" x14ac:dyDescent="0.25">
      <c r="A827" s="42"/>
      <c r="B827" s="42"/>
      <c r="C827" s="43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2.75" customHeight="1" x14ac:dyDescent="0.25">
      <c r="A828" s="42"/>
      <c r="B828" s="42"/>
      <c r="C828" s="43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2.75" customHeight="1" x14ac:dyDescent="0.25">
      <c r="A829" s="42"/>
      <c r="B829" s="42"/>
      <c r="C829" s="43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2.75" customHeight="1" x14ac:dyDescent="0.25">
      <c r="A830" s="42"/>
      <c r="B830" s="42"/>
      <c r="C830" s="43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2.75" customHeight="1" x14ac:dyDescent="0.25">
      <c r="A831" s="42"/>
      <c r="B831" s="42"/>
      <c r="C831" s="43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2.75" customHeight="1" x14ac:dyDescent="0.25">
      <c r="A832" s="42"/>
      <c r="B832" s="42"/>
      <c r="C832" s="43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2.75" customHeight="1" x14ac:dyDescent="0.25">
      <c r="A833" s="42"/>
      <c r="B833" s="42"/>
      <c r="C833" s="43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2.75" customHeight="1" x14ac:dyDescent="0.25">
      <c r="A834" s="42"/>
      <c r="B834" s="42"/>
      <c r="C834" s="43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2.75" customHeight="1" x14ac:dyDescent="0.25">
      <c r="A835" s="42"/>
      <c r="B835" s="42"/>
      <c r="C835" s="43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2.75" customHeight="1" x14ac:dyDescent="0.25">
      <c r="A836" s="42"/>
      <c r="B836" s="42"/>
      <c r="C836" s="43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2.75" customHeight="1" x14ac:dyDescent="0.25">
      <c r="A837" s="42"/>
      <c r="B837" s="42"/>
      <c r="C837" s="43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2.75" customHeight="1" x14ac:dyDescent="0.25">
      <c r="A838" s="42"/>
      <c r="B838" s="42"/>
      <c r="C838" s="43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2.75" customHeight="1" x14ac:dyDescent="0.25">
      <c r="A839" s="42"/>
      <c r="B839" s="42"/>
      <c r="C839" s="43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2.75" customHeight="1" x14ac:dyDescent="0.25">
      <c r="A840" s="42"/>
      <c r="B840" s="42"/>
      <c r="C840" s="43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2.75" customHeight="1" x14ac:dyDescent="0.25">
      <c r="A841" s="42"/>
      <c r="B841" s="42"/>
      <c r="C841" s="43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2.75" customHeight="1" x14ac:dyDescent="0.25">
      <c r="A842" s="42"/>
      <c r="B842" s="42"/>
      <c r="C842" s="43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2.75" customHeight="1" x14ac:dyDescent="0.25">
      <c r="A843" s="42"/>
      <c r="B843" s="42"/>
      <c r="C843" s="43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2.75" customHeight="1" x14ac:dyDescent="0.25">
      <c r="A844" s="42"/>
      <c r="B844" s="42"/>
      <c r="C844" s="43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2.75" customHeight="1" x14ac:dyDescent="0.25">
      <c r="A845" s="42"/>
      <c r="B845" s="42"/>
      <c r="C845" s="43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2.75" customHeight="1" x14ac:dyDescent="0.25">
      <c r="A846" s="42"/>
      <c r="B846" s="42"/>
      <c r="C846" s="43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2.75" customHeight="1" x14ac:dyDescent="0.25">
      <c r="A847" s="42"/>
      <c r="B847" s="42"/>
      <c r="C847" s="43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2.75" customHeight="1" x14ac:dyDescent="0.25">
      <c r="A848" s="42"/>
      <c r="B848" s="42"/>
      <c r="C848" s="43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2.75" customHeight="1" x14ac:dyDescent="0.25">
      <c r="A849" s="42"/>
      <c r="B849" s="42"/>
      <c r="C849" s="43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2.75" customHeight="1" x14ac:dyDescent="0.25">
      <c r="A850" s="42"/>
      <c r="B850" s="42"/>
      <c r="C850" s="43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2.75" customHeight="1" x14ac:dyDescent="0.25">
      <c r="A851" s="42"/>
      <c r="B851" s="42"/>
      <c r="C851" s="43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2.75" customHeight="1" x14ac:dyDescent="0.25">
      <c r="A852" s="42"/>
      <c r="B852" s="42"/>
      <c r="C852" s="43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2.75" customHeight="1" x14ac:dyDescent="0.25">
      <c r="A853" s="42"/>
      <c r="B853" s="42"/>
      <c r="C853" s="43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2.75" customHeight="1" x14ac:dyDescent="0.25">
      <c r="A854" s="42"/>
      <c r="B854" s="42"/>
      <c r="C854" s="43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2.75" customHeight="1" x14ac:dyDescent="0.25">
      <c r="A855" s="42"/>
      <c r="B855" s="42"/>
      <c r="C855" s="43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2.75" customHeight="1" x14ac:dyDescent="0.25">
      <c r="A856" s="42"/>
      <c r="B856" s="42"/>
      <c r="C856" s="43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2.75" customHeight="1" x14ac:dyDescent="0.25">
      <c r="A857" s="42"/>
      <c r="B857" s="42"/>
      <c r="C857" s="43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2.75" customHeight="1" x14ac:dyDescent="0.25">
      <c r="A858" s="42"/>
      <c r="B858" s="42"/>
      <c r="C858" s="43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2.75" customHeight="1" x14ac:dyDescent="0.25">
      <c r="A859" s="42"/>
      <c r="B859" s="42"/>
      <c r="C859" s="43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2.75" customHeight="1" x14ac:dyDescent="0.25">
      <c r="A860" s="42"/>
      <c r="B860" s="42"/>
      <c r="C860" s="43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2.75" customHeight="1" x14ac:dyDescent="0.25">
      <c r="A861" s="42"/>
      <c r="B861" s="42"/>
      <c r="C861" s="43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2.75" customHeight="1" x14ac:dyDescent="0.25">
      <c r="A862" s="42"/>
      <c r="B862" s="42"/>
      <c r="C862" s="43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2.75" customHeight="1" x14ac:dyDescent="0.25">
      <c r="A863" s="42"/>
      <c r="B863" s="42"/>
      <c r="C863" s="43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2.75" customHeight="1" x14ac:dyDescent="0.25">
      <c r="A864" s="42"/>
      <c r="B864" s="42"/>
      <c r="C864" s="43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2.75" customHeight="1" x14ac:dyDescent="0.25">
      <c r="A865" s="42"/>
      <c r="B865" s="42"/>
      <c r="C865" s="43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2.75" customHeight="1" x14ac:dyDescent="0.25">
      <c r="A866" s="42"/>
      <c r="B866" s="42"/>
      <c r="C866" s="43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2.75" customHeight="1" x14ac:dyDescent="0.25">
      <c r="A867" s="42"/>
      <c r="B867" s="42"/>
      <c r="C867" s="43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2.75" customHeight="1" x14ac:dyDescent="0.25">
      <c r="A868" s="42"/>
      <c r="B868" s="42"/>
      <c r="C868" s="43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2.75" customHeight="1" x14ac:dyDescent="0.25">
      <c r="A869" s="42"/>
      <c r="B869" s="42"/>
      <c r="C869" s="43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2.75" customHeight="1" x14ac:dyDescent="0.25">
      <c r="A870" s="42"/>
      <c r="B870" s="42"/>
      <c r="C870" s="43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2.75" customHeight="1" x14ac:dyDescent="0.25">
      <c r="A871" s="42"/>
      <c r="B871" s="42"/>
      <c r="C871" s="43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2.75" customHeight="1" x14ac:dyDescent="0.25">
      <c r="A872" s="42"/>
      <c r="B872" s="42"/>
      <c r="C872" s="43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2.75" customHeight="1" x14ac:dyDescent="0.25">
      <c r="A873" s="42"/>
      <c r="B873" s="42"/>
      <c r="C873" s="43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2.75" customHeight="1" x14ac:dyDescent="0.25">
      <c r="A874" s="42"/>
      <c r="B874" s="42"/>
      <c r="C874" s="43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2.75" customHeight="1" x14ac:dyDescent="0.25">
      <c r="A875" s="42"/>
      <c r="B875" s="42"/>
      <c r="C875" s="43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2.75" customHeight="1" x14ac:dyDescent="0.25">
      <c r="A876" s="42"/>
      <c r="B876" s="42"/>
      <c r="C876" s="43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2.75" customHeight="1" x14ac:dyDescent="0.25">
      <c r="A877" s="42"/>
      <c r="B877" s="42"/>
      <c r="C877" s="43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2.75" customHeight="1" x14ac:dyDescent="0.25">
      <c r="A878" s="42"/>
      <c r="B878" s="42"/>
      <c r="C878" s="43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2.75" customHeight="1" x14ac:dyDescent="0.25">
      <c r="A879" s="42"/>
      <c r="B879" s="42"/>
      <c r="C879" s="43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2.75" customHeight="1" x14ac:dyDescent="0.25">
      <c r="A880" s="42"/>
      <c r="B880" s="42"/>
      <c r="C880" s="43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2.75" customHeight="1" x14ac:dyDescent="0.25">
      <c r="A881" s="42"/>
      <c r="B881" s="42"/>
      <c r="C881" s="43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2.75" customHeight="1" x14ac:dyDescent="0.25">
      <c r="A882" s="42"/>
      <c r="B882" s="42"/>
      <c r="C882" s="43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2.75" customHeight="1" x14ac:dyDescent="0.25">
      <c r="A883" s="42"/>
      <c r="B883" s="42"/>
      <c r="C883" s="43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2.75" customHeight="1" x14ac:dyDescent="0.25">
      <c r="A884" s="42"/>
      <c r="B884" s="42"/>
      <c r="C884" s="43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2.75" customHeight="1" x14ac:dyDescent="0.25">
      <c r="A885" s="42"/>
      <c r="B885" s="42"/>
      <c r="C885" s="43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2.75" customHeight="1" x14ac:dyDescent="0.25">
      <c r="A886" s="42"/>
      <c r="B886" s="42"/>
      <c r="C886" s="43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2.75" customHeight="1" x14ac:dyDescent="0.25">
      <c r="A887" s="42"/>
      <c r="B887" s="42"/>
      <c r="C887" s="43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2.75" customHeight="1" x14ac:dyDescent="0.25">
      <c r="A888" s="42"/>
      <c r="B888" s="42"/>
      <c r="C888" s="43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2.75" customHeight="1" x14ac:dyDescent="0.25">
      <c r="A889" s="42"/>
      <c r="B889" s="42"/>
      <c r="C889" s="43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2.75" customHeight="1" x14ac:dyDescent="0.25">
      <c r="A890" s="42"/>
      <c r="B890" s="42"/>
      <c r="C890" s="43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2.75" customHeight="1" x14ac:dyDescent="0.25">
      <c r="A891" s="42"/>
      <c r="B891" s="42"/>
      <c r="C891" s="43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2.75" customHeight="1" x14ac:dyDescent="0.25">
      <c r="A892" s="42"/>
      <c r="B892" s="42"/>
      <c r="C892" s="43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2.75" customHeight="1" x14ac:dyDescent="0.25">
      <c r="A893" s="42"/>
      <c r="B893" s="42"/>
      <c r="C893" s="43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2.75" customHeight="1" x14ac:dyDescent="0.25">
      <c r="A894" s="42"/>
      <c r="B894" s="42"/>
      <c r="C894" s="43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2.75" customHeight="1" x14ac:dyDescent="0.25">
      <c r="A895" s="42"/>
      <c r="B895" s="42"/>
      <c r="C895" s="43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2.75" customHeight="1" x14ac:dyDescent="0.25">
      <c r="A896" s="42"/>
      <c r="B896" s="42"/>
      <c r="C896" s="43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2.75" customHeight="1" x14ac:dyDescent="0.25">
      <c r="A897" s="42"/>
      <c r="B897" s="42"/>
      <c r="C897" s="43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2.75" customHeight="1" x14ac:dyDescent="0.25">
      <c r="A898" s="42"/>
      <c r="B898" s="42"/>
      <c r="C898" s="43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2.75" customHeight="1" x14ac:dyDescent="0.25">
      <c r="A899" s="42"/>
      <c r="B899" s="42"/>
      <c r="C899" s="43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2.75" customHeight="1" x14ac:dyDescent="0.25">
      <c r="A900" s="42"/>
      <c r="B900" s="42"/>
      <c r="C900" s="43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2.75" customHeight="1" x14ac:dyDescent="0.25">
      <c r="A901" s="42"/>
      <c r="B901" s="42"/>
      <c r="C901" s="43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2.75" customHeight="1" x14ac:dyDescent="0.25">
      <c r="A902" s="42"/>
      <c r="B902" s="42"/>
      <c r="C902" s="43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2.75" customHeight="1" x14ac:dyDescent="0.25">
      <c r="A903" s="42"/>
      <c r="B903" s="42"/>
      <c r="C903" s="43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2.75" customHeight="1" x14ac:dyDescent="0.25">
      <c r="A904" s="42"/>
      <c r="B904" s="42"/>
      <c r="C904" s="43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2.75" customHeight="1" x14ac:dyDescent="0.25">
      <c r="A905" s="42"/>
      <c r="B905" s="42"/>
      <c r="C905" s="43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2.75" customHeight="1" x14ac:dyDescent="0.25">
      <c r="A906" s="42"/>
      <c r="B906" s="42"/>
      <c r="C906" s="43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2.75" customHeight="1" x14ac:dyDescent="0.25">
      <c r="A907" s="42"/>
      <c r="B907" s="42"/>
      <c r="C907" s="43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2.75" customHeight="1" x14ac:dyDescent="0.25">
      <c r="A908" s="42"/>
      <c r="B908" s="42"/>
      <c r="C908" s="43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2.75" customHeight="1" x14ac:dyDescent="0.25">
      <c r="A909" s="42"/>
      <c r="B909" s="42"/>
      <c r="C909" s="43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2.75" customHeight="1" x14ac:dyDescent="0.25">
      <c r="A910" s="42"/>
      <c r="B910" s="42"/>
      <c r="C910" s="43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2.75" customHeight="1" x14ac:dyDescent="0.25">
      <c r="A911" s="42"/>
      <c r="B911" s="42"/>
      <c r="C911" s="43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2.75" customHeight="1" x14ac:dyDescent="0.25">
      <c r="A912" s="42"/>
      <c r="B912" s="42"/>
      <c r="C912" s="43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2.75" customHeight="1" x14ac:dyDescent="0.25">
      <c r="A913" s="42"/>
      <c r="B913" s="42"/>
      <c r="C913" s="43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2.75" customHeight="1" x14ac:dyDescent="0.25">
      <c r="A914" s="42"/>
      <c r="B914" s="42"/>
      <c r="C914" s="43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2.75" customHeight="1" x14ac:dyDescent="0.25">
      <c r="A915" s="42"/>
      <c r="B915" s="42"/>
      <c r="C915" s="43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2.75" customHeight="1" x14ac:dyDescent="0.25">
      <c r="A916" s="42"/>
      <c r="B916" s="42"/>
      <c r="C916" s="43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2.75" customHeight="1" x14ac:dyDescent="0.25">
      <c r="A917" s="42"/>
      <c r="B917" s="42"/>
      <c r="C917" s="43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2.75" customHeight="1" x14ac:dyDescent="0.25">
      <c r="A918" s="42"/>
      <c r="B918" s="42"/>
      <c r="C918" s="43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2.75" customHeight="1" x14ac:dyDescent="0.25">
      <c r="A919" s="42"/>
      <c r="B919" s="42"/>
      <c r="C919" s="43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2.75" customHeight="1" x14ac:dyDescent="0.25">
      <c r="A920" s="42"/>
      <c r="B920" s="42"/>
      <c r="C920" s="43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2.75" customHeight="1" x14ac:dyDescent="0.25">
      <c r="A921" s="42"/>
      <c r="B921" s="42"/>
      <c r="C921" s="43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2.75" customHeight="1" x14ac:dyDescent="0.25">
      <c r="A922" s="42"/>
      <c r="B922" s="42"/>
      <c r="C922" s="43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2.75" customHeight="1" x14ac:dyDescent="0.25">
      <c r="A923" s="42"/>
      <c r="B923" s="42"/>
      <c r="C923" s="43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2.75" customHeight="1" x14ac:dyDescent="0.25">
      <c r="A924" s="42"/>
      <c r="B924" s="42"/>
      <c r="C924" s="43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2.75" customHeight="1" x14ac:dyDescent="0.25">
      <c r="A925" s="42"/>
      <c r="B925" s="42"/>
      <c r="C925" s="43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2.75" customHeight="1" x14ac:dyDescent="0.25">
      <c r="A926" s="42"/>
      <c r="B926" s="42"/>
      <c r="C926" s="43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2.75" customHeight="1" x14ac:dyDescent="0.25">
      <c r="A927" s="42"/>
      <c r="B927" s="42"/>
      <c r="C927" s="43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2.75" customHeight="1" x14ac:dyDescent="0.25">
      <c r="A928" s="42"/>
      <c r="B928" s="42"/>
      <c r="C928" s="43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2.75" customHeight="1" x14ac:dyDescent="0.25">
      <c r="A929" s="42"/>
      <c r="B929" s="42"/>
      <c r="C929" s="43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2.75" customHeight="1" x14ac:dyDescent="0.25">
      <c r="A930" s="42"/>
      <c r="B930" s="42"/>
      <c r="C930" s="43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2.75" customHeight="1" x14ac:dyDescent="0.25">
      <c r="A931" s="42"/>
      <c r="B931" s="42"/>
      <c r="C931" s="43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2.75" customHeight="1" x14ac:dyDescent="0.25">
      <c r="A932" s="42"/>
      <c r="B932" s="42"/>
      <c r="C932" s="43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2.75" customHeight="1" x14ac:dyDescent="0.25">
      <c r="A933" s="42"/>
      <c r="B933" s="42"/>
      <c r="C933" s="43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2.75" customHeight="1" x14ac:dyDescent="0.25">
      <c r="A934" s="42"/>
      <c r="B934" s="42"/>
      <c r="C934" s="43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2.75" customHeight="1" x14ac:dyDescent="0.25">
      <c r="A935" s="42"/>
      <c r="B935" s="42"/>
      <c r="C935" s="43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2.75" customHeight="1" x14ac:dyDescent="0.25">
      <c r="A936" s="42"/>
      <c r="B936" s="42"/>
      <c r="C936" s="43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2.75" customHeight="1" x14ac:dyDescent="0.25">
      <c r="A937" s="42"/>
      <c r="B937" s="42"/>
      <c r="C937" s="43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2.75" customHeight="1" x14ac:dyDescent="0.25">
      <c r="A938" s="42"/>
      <c r="B938" s="42"/>
      <c r="C938" s="43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2.75" customHeight="1" x14ac:dyDescent="0.25">
      <c r="A939" s="42"/>
      <c r="B939" s="42"/>
      <c r="C939" s="43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2.75" customHeight="1" x14ac:dyDescent="0.25">
      <c r="A940" s="42"/>
      <c r="B940" s="42"/>
      <c r="C940" s="43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2.75" customHeight="1" x14ac:dyDescent="0.25">
      <c r="A941" s="42"/>
      <c r="B941" s="42"/>
      <c r="C941" s="43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2.75" customHeight="1" x14ac:dyDescent="0.25">
      <c r="A942" s="42"/>
      <c r="B942" s="42"/>
      <c r="C942" s="43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2.75" customHeight="1" x14ac:dyDescent="0.25">
      <c r="A943" s="42"/>
      <c r="B943" s="42"/>
      <c r="C943" s="43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2.75" customHeight="1" x14ac:dyDescent="0.25">
      <c r="A944" s="42"/>
      <c r="B944" s="42"/>
      <c r="C944" s="43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2.75" customHeight="1" x14ac:dyDescent="0.25">
      <c r="A945" s="42"/>
      <c r="B945" s="42"/>
      <c r="C945" s="43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2.75" customHeight="1" x14ac:dyDescent="0.25">
      <c r="A946" s="42"/>
      <c r="B946" s="42"/>
      <c r="C946" s="43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2.75" customHeight="1" x14ac:dyDescent="0.25">
      <c r="A947" s="42"/>
      <c r="B947" s="42"/>
      <c r="C947" s="43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2.75" customHeight="1" x14ac:dyDescent="0.25">
      <c r="A948" s="42"/>
      <c r="B948" s="42"/>
      <c r="C948" s="43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2.75" customHeight="1" x14ac:dyDescent="0.25">
      <c r="A949" s="42"/>
      <c r="B949" s="42"/>
      <c r="C949" s="43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2.75" customHeight="1" x14ac:dyDescent="0.25">
      <c r="A950" s="42"/>
      <c r="B950" s="42"/>
      <c r="C950" s="43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2.75" customHeight="1" x14ac:dyDescent="0.25">
      <c r="A951" s="42"/>
      <c r="B951" s="42"/>
      <c r="C951" s="43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2.75" customHeight="1" x14ac:dyDescent="0.25">
      <c r="A952" s="42"/>
      <c r="B952" s="42"/>
      <c r="C952" s="43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2.75" customHeight="1" x14ac:dyDescent="0.25">
      <c r="A953" s="42"/>
      <c r="B953" s="42"/>
      <c r="C953" s="43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2.75" customHeight="1" x14ac:dyDescent="0.25">
      <c r="A954" s="42"/>
      <c r="B954" s="42"/>
      <c r="C954" s="43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2.75" customHeight="1" x14ac:dyDescent="0.25">
      <c r="A955" s="42"/>
      <c r="B955" s="42"/>
      <c r="C955" s="43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2.75" customHeight="1" x14ac:dyDescent="0.25">
      <c r="A956" s="42"/>
      <c r="B956" s="42"/>
      <c r="C956" s="43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2.75" customHeight="1" x14ac:dyDescent="0.25">
      <c r="A957" s="42"/>
      <c r="B957" s="42"/>
      <c r="C957" s="43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2.75" customHeight="1" x14ac:dyDescent="0.25">
      <c r="A958" s="42"/>
      <c r="B958" s="42"/>
      <c r="C958" s="43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2.75" customHeight="1" x14ac:dyDescent="0.25">
      <c r="A959" s="42"/>
      <c r="B959" s="42"/>
      <c r="C959" s="43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2.75" customHeight="1" x14ac:dyDescent="0.25">
      <c r="A960" s="42"/>
      <c r="B960" s="42"/>
      <c r="C960" s="43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2.75" customHeight="1" x14ac:dyDescent="0.25">
      <c r="A961" s="42"/>
      <c r="B961" s="42"/>
      <c r="C961" s="43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2.75" customHeight="1" x14ac:dyDescent="0.25">
      <c r="A962" s="42"/>
      <c r="B962" s="42"/>
      <c r="C962" s="43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2.75" customHeight="1" x14ac:dyDescent="0.25">
      <c r="A963" s="42"/>
      <c r="B963" s="42"/>
      <c r="C963" s="43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2.75" customHeight="1" x14ac:dyDescent="0.25">
      <c r="A964" s="42"/>
      <c r="B964" s="42"/>
      <c r="C964" s="43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2.75" customHeight="1" x14ac:dyDescent="0.25">
      <c r="A965" s="42"/>
      <c r="B965" s="42"/>
      <c r="C965" s="43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2.75" customHeight="1" x14ac:dyDescent="0.25">
      <c r="A966" s="42"/>
      <c r="B966" s="42"/>
      <c r="C966" s="43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2.75" customHeight="1" x14ac:dyDescent="0.25">
      <c r="A967" s="42"/>
      <c r="B967" s="42"/>
      <c r="C967" s="43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2.75" customHeight="1" x14ac:dyDescent="0.25">
      <c r="A968" s="42"/>
      <c r="B968" s="42"/>
      <c r="C968" s="43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2.75" customHeight="1" x14ac:dyDescent="0.25">
      <c r="A969" s="42"/>
      <c r="B969" s="42"/>
      <c r="C969" s="43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2.75" customHeight="1" x14ac:dyDescent="0.25">
      <c r="A970" s="42"/>
      <c r="B970" s="42"/>
      <c r="C970" s="43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2.75" customHeight="1" x14ac:dyDescent="0.25">
      <c r="A971" s="42"/>
      <c r="B971" s="42"/>
      <c r="C971" s="43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2.75" customHeight="1" x14ac:dyDescent="0.25">
      <c r="A972" s="42"/>
      <c r="B972" s="42"/>
      <c r="C972" s="43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2.75" customHeight="1" x14ac:dyDescent="0.25">
      <c r="A973" s="42"/>
      <c r="B973" s="42"/>
      <c r="C973" s="43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2.75" customHeight="1" x14ac:dyDescent="0.25">
      <c r="A974" s="42"/>
      <c r="B974" s="42"/>
      <c r="C974" s="43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2.75" customHeight="1" x14ac:dyDescent="0.25">
      <c r="A975" s="42"/>
      <c r="B975" s="42"/>
      <c r="C975" s="43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2.75" customHeight="1" x14ac:dyDescent="0.25">
      <c r="A976" s="42"/>
      <c r="B976" s="42"/>
      <c r="C976" s="43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2.75" customHeight="1" x14ac:dyDescent="0.25">
      <c r="A977" s="42"/>
      <c r="B977" s="42"/>
      <c r="C977" s="43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2.75" customHeight="1" x14ac:dyDescent="0.25">
      <c r="A978" s="42"/>
      <c r="B978" s="42"/>
      <c r="C978" s="43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2.75" customHeight="1" x14ac:dyDescent="0.25">
      <c r="A979" s="42"/>
      <c r="B979" s="42"/>
      <c r="C979" s="43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2.75" customHeight="1" x14ac:dyDescent="0.25">
      <c r="A980" s="42"/>
      <c r="B980" s="42"/>
      <c r="C980" s="43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2.75" customHeight="1" x14ac:dyDescent="0.25">
      <c r="A981" s="42"/>
      <c r="B981" s="42"/>
      <c r="C981" s="43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2.75" customHeight="1" x14ac:dyDescent="0.25">
      <c r="A982" s="42"/>
      <c r="B982" s="42"/>
      <c r="C982" s="43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2.75" customHeight="1" x14ac:dyDescent="0.25">
      <c r="A983" s="42"/>
      <c r="B983" s="59"/>
      <c r="C983" s="59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2.75" customHeight="1" x14ac:dyDescent="0.25">
      <c r="A984" s="42"/>
      <c r="B984" s="59"/>
      <c r="C984" s="59"/>
      <c r="D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2.75" customHeight="1" x14ac:dyDescent="0.25">
      <c r="A985" s="42"/>
      <c r="B985" s="59"/>
      <c r="C985" s="59"/>
      <c r="D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2.75" customHeight="1" x14ac:dyDescent="0.25">
      <c r="A986" s="42"/>
      <c r="D986" s="59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</sheetData>
  <sheetProtection sheet="1" selectLockedCells="1"/>
  <mergeCells count="1">
    <mergeCell ref="E13:F15"/>
  </mergeCells>
  <dataValidations count="2">
    <dataValidation type="decimal" allowBlank="1" showDropDown="1" showErrorMessage="1" sqref="C17" xr:uid="{00000000-0002-0000-0000-000000000000}">
      <formula1>0</formula1>
      <formula2>168.001</formula2>
    </dataValidation>
    <dataValidation type="decimal" allowBlank="1" showInputMessage="1" showErrorMessage="1" sqref="C11" xr:uid="{00000000-0002-0000-0000-000001000000}">
      <formula1>0</formula1>
      <formula2>13</formula2>
    </dataValidation>
  </dataValidations>
  <hyperlinks>
    <hyperlink ref="C31" r:id="rId1" xr:uid="{00000000-0004-0000-0000-000000000000}"/>
    <hyperlink ref="C32" r:id="rId2" xr:uid="{00000000-0004-0000-0000-000001000000}"/>
    <hyperlink ref="C33" r:id="rId3" xr:uid="{FD8BCCC5-FB3F-4A07-91F3-5FBC363C78FE}"/>
    <hyperlink ref="C34" r:id="rId4" xr:uid="{00000000-0004-0000-0000-000004000000}"/>
  </hyperlinks>
  <pageMargins left="0.74791666666666701" right="0.74791666666666701" top="0.98402777777777795" bottom="0.98402777777777795" header="0.511811023622047" footer="0.511811023622047"/>
  <pageSetup scale="10" orientation="portrait" horizontalDpi="300" verticalDpi="300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'Input choices'!$A$2:$A$6</xm:f>
          </x14:formula1>
          <x14:formula2>
            <xm:f>0</xm:f>
          </x14:formula2>
          <xm:sqref>C8</xm:sqref>
        </x14:dataValidation>
        <x14:dataValidation type="list" allowBlank="1" showInputMessage="1" showErrorMessage="1" xr:uid="{00000000-0002-0000-0000-000003000000}">
          <x14:formula1>
            <xm:f>'Input choices'!$C$2:$C$4</xm:f>
          </x14:formula1>
          <x14:formula2>
            <xm:f>0</xm:f>
          </x14:formula2>
          <xm:sqref>C15</xm:sqref>
        </x14:dataValidation>
        <x14:dataValidation type="list" allowBlank="1" showInputMessage="1" showErrorMessage="1" xr:uid="{00000000-0002-0000-0000-000004000000}">
          <x14:formula1>
            <xm:f>'Input choices'!$E$2:$E$4</xm:f>
          </x14:formula1>
          <x14:formula2>
            <xm:f>0</xm:f>
          </x14:formula2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zoomScaleNormal="100" workbookViewId="0">
      <selection activeCell="B14" sqref="B14"/>
    </sheetView>
  </sheetViews>
  <sheetFormatPr defaultColWidth="14.42578125" defaultRowHeight="12.75" x14ac:dyDescent="0.2"/>
  <cols>
    <col min="1" max="1" width="41.5703125" customWidth="1"/>
    <col min="3" max="3" width="15.7109375" customWidth="1"/>
  </cols>
  <sheetData>
    <row r="1" spans="1:7" ht="15" customHeight="1" x14ac:dyDescent="0.2">
      <c r="A1" s="9" t="s">
        <v>40</v>
      </c>
      <c r="B1" s="10">
        <f>COUNTA('ALFAM2 model'!C6,'ALFAM2 model'!C8:C15,'ALFAM2 model'!C17)</f>
        <v>10</v>
      </c>
      <c r="C1" s="11" t="s">
        <v>41</v>
      </c>
      <c r="D1" s="10">
        <v>10</v>
      </c>
      <c r="E1" s="10"/>
      <c r="F1" s="10"/>
      <c r="G1" s="10"/>
    </row>
    <row r="2" spans="1:7" ht="15" customHeight="1" x14ac:dyDescent="0.2">
      <c r="A2" s="9" t="s">
        <v>42</v>
      </c>
      <c r="B2" s="10">
        <f>COUNT('ALFAM2 model'!C6:C7)</f>
        <v>2</v>
      </c>
      <c r="C2" s="10"/>
      <c r="D2" s="10"/>
      <c r="E2" s="10"/>
      <c r="F2" s="10"/>
      <c r="G2" s="10"/>
    </row>
    <row r="3" spans="1:7" ht="15" customHeight="1" x14ac:dyDescent="0.2">
      <c r="B3" s="10"/>
      <c r="C3" s="10"/>
      <c r="D3" s="10"/>
      <c r="E3" s="10"/>
      <c r="F3" s="10"/>
      <c r="G3" s="10"/>
    </row>
    <row r="4" spans="1:7" ht="15" customHeight="1" x14ac:dyDescent="0.2">
      <c r="B4" s="10" t="s">
        <v>43</v>
      </c>
      <c r="C4" s="10" t="s">
        <v>44</v>
      </c>
      <c r="D4" s="10" t="s">
        <v>45</v>
      </c>
      <c r="E4" s="10" t="s">
        <v>46</v>
      </c>
      <c r="F4" s="10" t="s">
        <v>47</v>
      </c>
      <c r="G4" s="10"/>
    </row>
    <row r="5" spans="1:7" ht="15" customHeight="1" x14ac:dyDescent="0.2">
      <c r="A5" s="9" t="s">
        <v>48</v>
      </c>
      <c r="B5" s="10">
        <f>'ALFAM2 model'!C6</f>
        <v>40</v>
      </c>
      <c r="C5" s="10">
        <v>0</v>
      </c>
      <c r="D5" s="10">
        <v>100</v>
      </c>
      <c r="E5" s="10">
        <f>IF(B5&lt;C5,1,0)</f>
        <v>0</v>
      </c>
      <c r="F5" s="10">
        <f>IF(B5&gt;D5,1,0)</f>
        <v>0</v>
      </c>
      <c r="G5" s="10"/>
    </row>
    <row r="6" spans="1:7" ht="15" customHeight="1" x14ac:dyDescent="0.2">
      <c r="A6" s="9" t="s">
        <v>49</v>
      </c>
      <c r="B6" s="10">
        <f>'ALFAM2 model'!C7</f>
        <v>1.2</v>
      </c>
      <c r="C6" s="10">
        <v>0</v>
      </c>
      <c r="D6" s="10">
        <v>20</v>
      </c>
      <c r="E6" s="10">
        <f>IF(B6&lt;C6,1,0)</f>
        <v>0</v>
      </c>
      <c r="F6" s="10">
        <f>IF(B6&gt;D6,1,0)</f>
        <v>0</v>
      </c>
      <c r="G6" s="10"/>
    </row>
    <row r="7" spans="1:7" ht="15" customHeight="1" x14ac:dyDescent="0.2">
      <c r="A7" t="s">
        <v>8</v>
      </c>
      <c r="B7" s="10" t="str">
        <f>'ALFAM2 model'!C8</f>
        <v>Trailing hose</v>
      </c>
      <c r="C7" s="10"/>
      <c r="D7" s="10"/>
      <c r="E7" s="10"/>
      <c r="F7" s="10"/>
      <c r="G7" s="10"/>
    </row>
    <row r="8" spans="1:7" ht="15" customHeight="1" x14ac:dyDescent="0.2">
      <c r="A8" s="9" t="s">
        <v>50</v>
      </c>
      <c r="B8" s="10">
        <f>'ALFAM2 model'!C10</f>
        <v>6</v>
      </c>
      <c r="C8" s="10">
        <v>0</v>
      </c>
      <c r="D8" s="10">
        <v>15</v>
      </c>
      <c r="E8" s="10">
        <f>IF(B8&lt;C8,1,0)</f>
        <v>0</v>
      </c>
      <c r="F8" s="10">
        <f>IF(B8&gt;D8,1,0)</f>
        <v>0</v>
      </c>
      <c r="G8" s="10"/>
    </row>
    <row r="9" spans="1:7" ht="15" customHeight="1" x14ac:dyDescent="0.2">
      <c r="A9" s="12" t="s">
        <v>51</v>
      </c>
      <c r="B9" s="10">
        <f>'ALFAM2 model'!C11</f>
        <v>7.5</v>
      </c>
      <c r="C9" s="10">
        <v>5.5</v>
      </c>
      <c r="D9" s="10">
        <v>9</v>
      </c>
      <c r="E9" s="10">
        <f>IF(B9&lt;C9,1,0)</f>
        <v>0</v>
      </c>
      <c r="F9" s="10">
        <f>IF(B9&gt;D9,1,0)</f>
        <v>0</v>
      </c>
      <c r="G9" s="10"/>
    </row>
    <row r="10" spans="1:7" ht="15" customHeight="1" x14ac:dyDescent="0.2">
      <c r="A10" s="9" t="s">
        <v>52</v>
      </c>
      <c r="B10" s="10">
        <f>'ALFAM2 model'!C12</f>
        <v>13</v>
      </c>
      <c r="C10" s="10">
        <v>0</v>
      </c>
      <c r="D10" s="10">
        <v>30</v>
      </c>
      <c r="E10" s="10">
        <f>IF(B10&lt;C10,1,0)</f>
        <v>0</v>
      </c>
      <c r="F10" s="10">
        <f>IF(B10&gt;D10,1,0)</f>
        <v>0</v>
      </c>
      <c r="G10" s="10"/>
    </row>
    <row r="11" spans="1:7" ht="15" customHeight="1" x14ac:dyDescent="0.2">
      <c r="A11" s="40" t="s">
        <v>178</v>
      </c>
      <c r="B11" s="10">
        <f>'ALFAM2 model'!C13</f>
        <v>2.7</v>
      </c>
      <c r="C11" s="10">
        <v>0</v>
      </c>
      <c r="D11" s="10">
        <v>10</v>
      </c>
      <c r="E11" s="10">
        <f>IF(B11&lt;C11,1,0)</f>
        <v>0</v>
      </c>
      <c r="F11" s="10">
        <f t="shared" ref="F11:F12" si="0">IF(B11&gt;D11,1,0)</f>
        <v>0</v>
      </c>
      <c r="G11" s="10"/>
    </row>
    <row r="12" spans="1:7" ht="15" customHeight="1" x14ac:dyDescent="0.2">
      <c r="A12" s="40" t="s">
        <v>179</v>
      </c>
      <c r="B12" s="10">
        <f>'ALFAM2 model'!C14</f>
        <v>0</v>
      </c>
      <c r="C12" s="10">
        <v>0</v>
      </c>
      <c r="D12" s="10">
        <v>2.5</v>
      </c>
      <c r="E12" s="10">
        <f>IF(B12&lt;C12,1,0)</f>
        <v>0</v>
      </c>
      <c r="F12" s="10">
        <f t="shared" si="0"/>
        <v>0</v>
      </c>
      <c r="G12" s="10"/>
    </row>
    <row r="13" spans="1:7" ht="15" customHeight="1" x14ac:dyDescent="0.2">
      <c r="A13" s="40" t="s">
        <v>199</v>
      </c>
      <c r="B13" s="10" t="str">
        <f>'ALFAM2 model'!C15</f>
        <v>None</v>
      </c>
      <c r="C13" s="10"/>
      <c r="D13" s="10"/>
      <c r="E13" s="10"/>
      <c r="F13" s="10"/>
      <c r="G13" s="10"/>
    </row>
    <row r="14" spans="1:7" ht="15" customHeight="1" x14ac:dyDescent="0.2">
      <c r="A14" t="s">
        <v>18</v>
      </c>
      <c r="B14" s="10">
        <f>IF(OR('ALFAM2 model'!C15="Shallow", 'ALFAM2 model'!C15="Deep"),1,0)</f>
        <v>0</v>
      </c>
      <c r="C14" s="10"/>
      <c r="D14" s="10"/>
      <c r="E14" s="10"/>
      <c r="F14" s="10"/>
      <c r="G14" s="10"/>
    </row>
    <row r="15" spans="1:7" ht="15" customHeight="1" x14ac:dyDescent="0.2">
      <c r="A15" s="13" t="s">
        <v>53</v>
      </c>
      <c r="B15" s="10">
        <f>'ALFAM2 model'!C16</f>
        <v>0</v>
      </c>
      <c r="C15" s="10">
        <v>0</v>
      </c>
      <c r="D15" s="10">
        <f>'ALFAM2 model'!C17</f>
        <v>168</v>
      </c>
      <c r="E15" s="10">
        <f>IF(B15&lt;C15,1,0)</f>
        <v>0</v>
      </c>
      <c r="F15" s="10">
        <f t="shared" ref="F15" si="1">IF(B15&gt;D15,1,0)</f>
        <v>0</v>
      </c>
      <c r="G15" s="10"/>
    </row>
    <row r="16" spans="1:7" ht="15" customHeight="1" x14ac:dyDescent="0.2">
      <c r="A16" t="s">
        <v>54</v>
      </c>
      <c r="B16" s="10">
        <f>IF(OR(AND(B13="None", COUNT('ALFAM2 model'!C16)=0),AND(NOT(B13="None"), COUNT('ALFAM2 model'!C16)=1)),1,0)</f>
        <v>1</v>
      </c>
      <c r="C16" s="10"/>
      <c r="D16" s="10"/>
      <c r="E16" s="10"/>
      <c r="F16" s="10"/>
      <c r="G16" s="10"/>
    </row>
    <row r="17" spans="1:7" ht="15" customHeight="1" x14ac:dyDescent="0.2">
      <c r="A17" s="9" t="s">
        <v>13</v>
      </c>
      <c r="B17" s="10">
        <f>'ALFAM2 model'!C11</f>
        <v>7.5</v>
      </c>
      <c r="C17" s="10"/>
      <c r="D17" s="10"/>
      <c r="E17" s="10"/>
      <c r="F17" s="10"/>
      <c r="G17" s="10"/>
    </row>
    <row r="18" spans="1:7" ht="15" customHeight="1" x14ac:dyDescent="0.2">
      <c r="A18" s="9" t="s">
        <v>55</v>
      </c>
      <c r="B18" s="10">
        <f>'ALFAM2 model'!C17</f>
        <v>168</v>
      </c>
      <c r="C18" s="10">
        <v>0</v>
      </c>
      <c r="D18" s="10">
        <v>168.001</v>
      </c>
      <c r="E18" s="10">
        <f>IF(B18&lt;C18,1,0)</f>
        <v>0</v>
      </c>
      <c r="F18" s="10">
        <f>IF(B18&gt;D18,1,0)</f>
        <v>0</v>
      </c>
      <c r="G18" s="10"/>
    </row>
    <row r="19" spans="1:7" ht="15" customHeight="1" x14ac:dyDescent="0.2">
      <c r="B19" s="10"/>
      <c r="C19" s="10"/>
      <c r="D19" s="10"/>
      <c r="E19" s="10"/>
      <c r="F19" s="10"/>
      <c r="G19" s="10"/>
    </row>
    <row r="20" spans="1:7" x14ac:dyDescent="0.2">
      <c r="B20" s="10"/>
      <c r="C20" s="10"/>
      <c r="D20" s="10"/>
      <c r="E20" s="10"/>
      <c r="F20" s="10"/>
      <c r="G20" s="10"/>
    </row>
    <row r="21" spans="1:7" x14ac:dyDescent="0.2">
      <c r="A21" s="9" t="s">
        <v>56</v>
      </c>
      <c r="B21" s="10">
        <f>IF(AND(B1=D1, SUM(E5:F18)=0), 1,0)</f>
        <v>1</v>
      </c>
      <c r="C21" s="10"/>
      <c r="D21" s="10"/>
      <c r="E21" s="10"/>
      <c r="F21" s="10"/>
      <c r="G21" s="10"/>
    </row>
    <row r="22" spans="1:7" x14ac:dyDescent="0.2">
      <c r="A22" s="12" t="s">
        <v>57</v>
      </c>
      <c r="B22" s="10">
        <f>B16</f>
        <v>1</v>
      </c>
      <c r="C22" s="10"/>
      <c r="D22" s="10"/>
      <c r="E22" s="10"/>
      <c r="F22" s="10"/>
      <c r="G22" s="10"/>
    </row>
    <row r="23" spans="1:7" x14ac:dyDescent="0.2">
      <c r="B23" s="10"/>
      <c r="C23" s="10"/>
      <c r="D23" s="10"/>
      <c r="E23" s="10"/>
      <c r="F23" s="10"/>
      <c r="G23" s="10"/>
    </row>
    <row r="24" spans="1:7" x14ac:dyDescent="0.2">
      <c r="B24" s="10"/>
      <c r="C24" s="10"/>
      <c r="D24" s="10"/>
      <c r="E24" s="10"/>
      <c r="F24" s="10"/>
      <c r="G24" s="10"/>
    </row>
    <row r="25" spans="1:7" x14ac:dyDescent="0.2">
      <c r="B25" s="10"/>
      <c r="C25" s="10"/>
      <c r="D25" s="10"/>
      <c r="E25" s="10"/>
      <c r="F25" s="10"/>
      <c r="G25" s="10"/>
    </row>
    <row r="26" spans="1:7" x14ac:dyDescent="0.2">
      <c r="B26" s="10"/>
      <c r="C26" s="10"/>
      <c r="D26" s="10"/>
      <c r="E26" s="10"/>
      <c r="F26" s="10"/>
      <c r="G26" s="10"/>
    </row>
    <row r="27" spans="1:7" x14ac:dyDescent="0.2">
      <c r="B27" s="10"/>
      <c r="C27" s="10"/>
      <c r="D27" s="10"/>
      <c r="E27" s="10"/>
      <c r="F27" s="10"/>
      <c r="G27" s="10"/>
    </row>
    <row r="28" spans="1:7" x14ac:dyDescent="0.2">
      <c r="B28" s="10"/>
      <c r="C28" s="10"/>
      <c r="D28" s="10"/>
      <c r="E28" s="10"/>
      <c r="F28" s="10"/>
      <c r="G28" s="10"/>
    </row>
    <row r="29" spans="1:7" x14ac:dyDescent="0.2">
      <c r="B29" s="10"/>
      <c r="C29" s="10"/>
      <c r="D29" s="10"/>
      <c r="E29" s="10"/>
      <c r="F29" s="10"/>
      <c r="G29" s="10"/>
    </row>
    <row r="30" spans="1:7" x14ac:dyDescent="0.2">
      <c r="B30" s="10"/>
      <c r="C30" s="10"/>
      <c r="D30" s="10"/>
      <c r="E30" s="10"/>
      <c r="F30" s="10"/>
      <c r="G30" s="10"/>
    </row>
    <row r="31" spans="1:7" x14ac:dyDescent="0.2">
      <c r="B31" s="10"/>
      <c r="C31" s="10"/>
      <c r="D31" s="10"/>
      <c r="E31" s="10"/>
      <c r="F31" s="10"/>
      <c r="G31" s="10"/>
    </row>
    <row r="32" spans="1:7" x14ac:dyDescent="0.2">
      <c r="B32" s="10"/>
      <c r="C32" s="10"/>
      <c r="D32" s="10"/>
      <c r="E32" s="10"/>
      <c r="F32" s="10"/>
      <c r="G32" s="10"/>
    </row>
    <row r="33" spans="2:7" x14ac:dyDescent="0.2">
      <c r="B33" s="10"/>
      <c r="C33" s="10"/>
      <c r="D33" s="10"/>
      <c r="E33" s="10"/>
      <c r="F33" s="10"/>
      <c r="G33" s="10"/>
    </row>
    <row r="34" spans="2:7" x14ac:dyDescent="0.2">
      <c r="B34" s="10"/>
      <c r="C34" s="10"/>
      <c r="D34" s="10"/>
      <c r="E34" s="10"/>
      <c r="F34" s="10"/>
      <c r="G34" s="10"/>
    </row>
    <row r="35" spans="2:7" x14ac:dyDescent="0.2">
      <c r="B35" s="10"/>
      <c r="C35" s="10"/>
      <c r="D35" s="10"/>
      <c r="E35" s="10"/>
      <c r="F35" s="10"/>
      <c r="G35" s="10"/>
    </row>
    <row r="36" spans="2:7" x14ac:dyDescent="0.2">
      <c r="B36" s="10"/>
      <c r="C36" s="10"/>
      <c r="D36" s="10"/>
      <c r="E36" s="10"/>
      <c r="F36" s="10"/>
      <c r="G36" s="10"/>
    </row>
    <row r="37" spans="2:7" x14ac:dyDescent="0.2">
      <c r="B37" s="10"/>
      <c r="C37" s="10"/>
      <c r="D37" s="10"/>
      <c r="E37" s="10"/>
      <c r="F37" s="10"/>
      <c r="G37" s="10"/>
    </row>
    <row r="38" spans="2:7" x14ac:dyDescent="0.2">
      <c r="B38" s="10"/>
      <c r="C38" s="10"/>
      <c r="D38" s="10"/>
      <c r="E38" s="10"/>
      <c r="F38" s="10"/>
      <c r="G38" s="10"/>
    </row>
    <row r="39" spans="2:7" x14ac:dyDescent="0.2">
      <c r="B39" s="10"/>
      <c r="C39" s="10"/>
      <c r="D39" s="10"/>
      <c r="E39" s="10"/>
      <c r="F39" s="10"/>
      <c r="G39" s="10"/>
    </row>
    <row r="40" spans="2:7" x14ac:dyDescent="0.2">
      <c r="B40" s="10"/>
      <c r="C40" s="10"/>
      <c r="D40" s="10"/>
      <c r="E40" s="10"/>
      <c r="F40" s="10"/>
      <c r="G40" s="10"/>
    </row>
    <row r="41" spans="2:7" x14ac:dyDescent="0.2">
      <c r="B41" s="10"/>
      <c r="C41" s="10"/>
      <c r="D41" s="10"/>
      <c r="E41" s="10"/>
      <c r="F41" s="10"/>
      <c r="G41" s="10"/>
    </row>
    <row r="42" spans="2:7" x14ac:dyDescent="0.2">
      <c r="B42" s="10"/>
      <c r="C42" s="10"/>
      <c r="D42" s="10"/>
      <c r="E42" s="10"/>
      <c r="F42" s="10"/>
      <c r="G42" s="10"/>
    </row>
    <row r="43" spans="2:7" x14ac:dyDescent="0.2">
      <c r="B43" s="10"/>
      <c r="C43" s="10"/>
      <c r="D43" s="10"/>
      <c r="E43" s="10"/>
      <c r="F43" s="10"/>
      <c r="G43" s="10"/>
    </row>
    <row r="44" spans="2:7" x14ac:dyDescent="0.2">
      <c r="B44" s="10"/>
      <c r="C44" s="10"/>
      <c r="D44" s="10"/>
      <c r="E44" s="10"/>
      <c r="F44" s="10"/>
      <c r="G44" s="10"/>
    </row>
    <row r="45" spans="2:7" x14ac:dyDescent="0.2">
      <c r="B45" s="10"/>
      <c r="C45" s="10"/>
      <c r="D45" s="10"/>
      <c r="E45" s="10"/>
      <c r="F45" s="10"/>
      <c r="G45" s="10"/>
    </row>
    <row r="46" spans="2:7" x14ac:dyDescent="0.2">
      <c r="B46" s="10"/>
      <c r="C46" s="10"/>
      <c r="D46" s="10"/>
      <c r="E46" s="10"/>
      <c r="F46" s="10"/>
      <c r="G46" s="10"/>
    </row>
    <row r="47" spans="2:7" x14ac:dyDescent="0.2">
      <c r="B47" s="10"/>
      <c r="C47" s="10"/>
      <c r="D47" s="10"/>
      <c r="E47" s="10"/>
      <c r="F47" s="10"/>
      <c r="G47" s="10"/>
    </row>
    <row r="48" spans="2:7" x14ac:dyDescent="0.2">
      <c r="B48" s="10"/>
      <c r="C48" s="10"/>
      <c r="D48" s="10"/>
      <c r="E48" s="10"/>
      <c r="F48" s="10"/>
      <c r="G48" s="10"/>
    </row>
    <row r="49" spans="2:7" x14ac:dyDescent="0.2">
      <c r="B49" s="10"/>
      <c r="C49" s="10"/>
      <c r="D49" s="10"/>
      <c r="E49" s="10"/>
      <c r="F49" s="10"/>
      <c r="G49" s="10"/>
    </row>
    <row r="50" spans="2:7" x14ac:dyDescent="0.2">
      <c r="B50" s="10"/>
      <c r="C50" s="10"/>
      <c r="D50" s="10"/>
      <c r="E50" s="10"/>
      <c r="F50" s="10"/>
      <c r="G50" s="10"/>
    </row>
    <row r="51" spans="2:7" x14ac:dyDescent="0.2">
      <c r="B51" s="10"/>
      <c r="C51" s="10"/>
      <c r="D51" s="10"/>
      <c r="E51" s="10"/>
      <c r="F51" s="10"/>
      <c r="G51" s="10"/>
    </row>
    <row r="52" spans="2:7" x14ac:dyDescent="0.2">
      <c r="B52" s="10"/>
      <c r="C52" s="10"/>
      <c r="D52" s="10"/>
      <c r="E52" s="10"/>
      <c r="F52" s="10"/>
      <c r="G52" s="10"/>
    </row>
    <row r="53" spans="2:7" x14ac:dyDescent="0.2">
      <c r="B53" s="10"/>
      <c r="C53" s="10"/>
      <c r="D53" s="10"/>
      <c r="E53" s="10"/>
      <c r="F53" s="10"/>
      <c r="G53" s="10"/>
    </row>
    <row r="54" spans="2:7" x14ac:dyDescent="0.2">
      <c r="B54" s="10"/>
      <c r="C54" s="10"/>
      <c r="D54" s="10"/>
      <c r="E54" s="10"/>
      <c r="F54" s="10"/>
      <c r="G54" s="10"/>
    </row>
    <row r="55" spans="2:7" x14ac:dyDescent="0.2">
      <c r="B55" s="10"/>
      <c r="C55" s="10"/>
      <c r="D55" s="10"/>
      <c r="E55" s="10"/>
      <c r="F55" s="10"/>
      <c r="G55" s="10"/>
    </row>
    <row r="56" spans="2:7" x14ac:dyDescent="0.2">
      <c r="B56" s="10"/>
      <c r="C56" s="10"/>
      <c r="D56" s="10"/>
      <c r="E56" s="10"/>
      <c r="F56" s="10"/>
      <c r="G56" s="10"/>
    </row>
    <row r="57" spans="2:7" x14ac:dyDescent="0.2">
      <c r="B57" s="10"/>
      <c r="C57" s="10"/>
      <c r="D57" s="10"/>
      <c r="E57" s="10"/>
      <c r="F57" s="10"/>
      <c r="G57" s="10"/>
    </row>
    <row r="58" spans="2:7" x14ac:dyDescent="0.2">
      <c r="B58" s="10"/>
      <c r="C58" s="10"/>
      <c r="D58" s="10"/>
      <c r="E58" s="10"/>
      <c r="F58" s="10"/>
      <c r="G58" s="10"/>
    </row>
    <row r="59" spans="2:7" x14ac:dyDescent="0.2">
      <c r="B59" s="10"/>
      <c r="C59" s="10"/>
      <c r="D59" s="10"/>
      <c r="E59" s="10"/>
      <c r="F59" s="10"/>
      <c r="G59" s="10"/>
    </row>
    <row r="60" spans="2:7" x14ac:dyDescent="0.2">
      <c r="B60" s="10"/>
      <c r="C60" s="10"/>
      <c r="D60" s="10"/>
      <c r="E60" s="10"/>
      <c r="F60" s="10"/>
      <c r="G60" s="10"/>
    </row>
    <row r="61" spans="2:7" x14ac:dyDescent="0.2">
      <c r="B61" s="10"/>
      <c r="C61" s="10"/>
      <c r="D61" s="10"/>
      <c r="E61" s="10"/>
      <c r="F61" s="10"/>
      <c r="G61" s="10"/>
    </row>
    <row r="62" spans="2:7" x14ac:dyDescent="0.2">
      <c r="B62" s="10"/>
      <c r="C62" s="10"/>
      <c r="D62" s="10"/>
      <c r="E62" s="10"/>
      <c r="F62" s="10"/>
      <c r="G62" s="10"/>
    </row>
    <row r="63" spans="2:7" x14ac:dyDescent="0.2">
      <c r="B63" s="10"/>
      <c r="C63" s="10"/>
      <c r="D63" s="10"/>
      <c r="E63" s="10"/>
      <c r="F63" s="10"/>
      <c r="G63" s="10"/>
    </row>
    <row r="64" spans="2:7" x14ac:dyDescent="0.2">
      <c r="B64" s="10"/>
      <c r="C64" s="10"/>
      <c r="D64" s="10"/>
      <c r="E64" s="10"/>
      <c r="F64" s="10"/>
      <c r="G64" s="10"/>
    </row>
    <row r="65" spans="2:7" x14ac:dyDescent="0.2">
      <c r="B65" s="10"/>
      <c r="C65" s="10"/>
      <c r="D65" s="10"/>
      <c r="E65" s="10"/>
      <c r="F65" s="10"/>
      <c r="G65" s="10"/>
    </row>
    <row r="66" spans="2:7" x14ac:dyDescent="0.2">
      <c r="B66" s="10"/>
      <c r="C66" s="10"/>
      <c r="D66" s="10"/>
      <c r="E66" s="10"/>
      <c r="F66" s="10"/>
      <c r="G66" s="10"/>
    </row>
    <row r="67" spans="2:7" x14ac:dyDescent="0.2">
      <c r="B67" s="10"/>
      <c r="C67" s="10"/>
      <c r="D67" s="10"/>
      <c r="E67" s="10"/>
      <c r="F67" s="10"/>
      <c r="G67" s="10"/>
    </row>
    <row r="68" spans="2:7" x14ac:dyDescent="0.2">
      <c r="B68" s="10"/>
      <c r="C68" s="10"/>
      <c r="D68" s="10"/>
      <c r="E68" s="10"/>
      <c r="F68" s="10"/>
      <c r="G68" s="10"/>
    </row>
    <row r="69" spans="2:7" x14ac:dyDescent="0.2">
      <c r="B69" s="10"/>
      <c r="C69" s="10"/>
      <c r="D69" s="10"/>
      <c r="E69" s="10"/>
      <c r="F69" s="10"/>
      <c r="G69" s="10"/>
    </row>
    <row r="70" spans="2:7" x14ac:dyDescent="0.2">
      <c r="B70" s="10"/>
      <c r="C70" s="10"/>
      <c r="D70" s="10"/>
      <c r="E70" s="10"/>
      <c r="F70" s="10"/>
      <c r="G70" s="10"/>
    </row>
    <row r="71" spans="2:7" x14ac:dyDescent="0.2">
      <c r="B71" s="10"/>
      <c r="C71" s="10"/>
      <c r="D71" s="10"/>
      <c r="E71" s="10"/>
      <c r="F71" s="10"/>
      <c r="G71" s="10"/>
    </row>
    <row r="72" spans="2:7" x14ac:dyDescent="0.2">
      <c r="B72" s="10"/>
      <c r="C72" s="10"/>
      <c r="D72" s="10"/>
      <c r="E72" s="10"/>
      <c r="F72" s="10"/>
      <c r="G72" s="10"/>
    </row>
    <row r="73" spans="2:7" x14ac:dyDescent="0.2">
      <c r="B73" s="10"/>
      <c r="C73" s="10"/>
      <c r="D73" s="10"/>
      <c r="E73" s="10"/>
      <c r="F73" s="10"/>
      <c r="G73" s="10"/>
    </row>
    <row r="74" spans="2:7" x14ac:dyDescent="0.2">
      <c r="B74" s="10"/>
      <c r="C74" s="10"/>
      <c r="D74" s="10"/>
      <c r="E74" s="10"/>
      <c r="F74" s="10"/>
      <c r="G74" s="10"/>
    </row>
    <row r="75" spans="2:7" x14ac:dyDescent="0.2">
      <c r="B75" s="10"/>
      <c r="C75" s="10"/>
      <c r="D75" s="10"/>
      <c r="E75" s="10"/>
      <c r="F75" s="10"/>
      <c r="G75" s="10"/>
    </row>
    <row r="76" spans="2:7" x14ac:dyDescent="0.2">
      <c r="B76" s="10"/>
      <c r="C76" s="10"/>
      <c r="D76" s="10"/>
      <c r="E76" s="10"/>
      <c r="F76" s="10"/>
      <c r="G76" s="10"/>
    </row>
    <row r="77" spans="2:7" x14ac:dyDescent="0.2">
      <c r="B77" s="10"/>
      <c r="C77" s="10"/>
      <c r="D77" s="10"/>
      <c r="E77" s="10"/>
      <c r="F77" s="10"/>
      <c r="G77" s="10"/>
    </row>
    <row r="78" spans="2:7" x14ac:dyDescent="0.2">
      <c r="B78" s="10"/>
      <c r="C78" s="10"/>
      <c r="D78" s="10"/>
      <c r="E78" s="10"/>
      <c r="F78" s="10"/>
      <c r="G78" s="10"/>
    </row>
    <row r="79" spans="2:7" x14ac:dyDescent="0.2">
      <c r="B79" s="10"/>
      <c r="C79" s="10"/>
      <c r="D79" s="10"/>
      <c r="E79" s="10"/>
      <c r="F79" s="10"/>
      <c r="G79" s="10"/>
    </row>
    <row r="80" spans="2:7" x14ac:dyDescent="0.2">
      <c r="B80" s="10"/>
      <c r="C80" s="10"/>
      <c r="D80" s="10"/>
      <c r="E80" s="10"/>
      <c r="F80" s="10"/>
      <c r="G80" s="10"/>
    </row>
    <row r="81" spans="2:7" x14ac:dyDescent="0.2">
      <c r="B81" s="10"/>
      <c r="C81" s="10"/>
      <c r="D81" s="10"/>
      <c r="E81" s="10"/>
      <c r="F81" s="10"/>
      <c r="G81" s="10"/>
    </row>
    <row r="82" spans="2:7" x14ac:dyDescent="0.2">
      <c r="B82" s="10"/>
      <c r="C82" s="10"/>
      <c r="D82" s="10"/>
      <c r="E82" s="10"/>
      <c r="F82" s="10"/>
      <c r="G82" s="10"/>
    </row>
    <row r="83" spans="2:7" x14ac:dyDescent="0.2">
      <c r="B83" s="10"/>
      <c r="C83" s="10"/>
      <c r="D83" s="10"/>
      <c r="E83" s="10"/>
      <c r="F83" s="10"/>
      <c r="G83" s="10"/>
    </row>
    <row r="84" spans="2:7" x14ac:dyDescent="0.2">
      <c r="B84" s="10"/>
      <c r="C84" s="10"/>
      <c r="D84" s="10"/>
      <c r="E84" s="10"/>
      <c r="F84" s="10"/>
      <c r="G84" s="10"/>
    </row>
    <row r="85" spans="2:7" x14ac:dyDescent="0.2">
      <c r="B85" s="10"/>
      <c r="C85" s="10"/>
      <c r="D85" s="10"/>
      <c r="E85" s="10"/>
      <c r="F85" s="10"/>
      <c r="G85" s="10"/>
    </row>
    <row r="86" spans="2:7" x14ac:dyDescent="0.2">
      <c r="B86" s="10"/>
      <c r="C86" s="10"/>
      <c r="D86" s="10"/>
      <c r="E86" s="10"/>
      <c r="F86" s="10"/>
      <c r="G86" s="10"/>
    </row>
    <row r="87" spans="2:7" x14ac:dyDescent="0.2">
      <c r="B87" s="10"/>
      <c r="C87" s="10"/>
      <c r="D87" s="10"/>
      <c r="E87" s="10"/>
      <c r="F87" s="10"/>
      <c r="G87" s="10"/>
    </row>
    <row r="88" spans="2:7" x14ac:dyDescent="0.2">
      <c r="B88" s="10"/>
      <c r="C88" s="10"/>
      <c r="D88" s="10"/>
      <c r="E88" s="10"/>
      <c r="F88" s="10"/>
      <c r="G88" s="10"/>
    </row>
    <row r="89" spans="2:7" x14ac:dyDescent="0.2">
      <c r="B89" s="10"/>
      <c r="C89" s="10"/>
      <c r="D89" s="10"/>
      <c r="E89" s="10"/>
      <c r="F89" s="10"/>
      <c r="G89" s="10"/>
    </row>
    <row r="90" spans="2:7" x14ac:dyDescent="0.2">
      <c r="B90" s="10"/>
      <c r="C90" s="10"/>
      <c r="D90" s="10"/>
      <c r="E90" s="10"/>
      <c r="F90" s="10"/>
      <c r="G90" s="10"/>
    </row>
    <row r="91" spans="2:7" x14ac:dyDescent="0.2">
      <c r="B91" s="10"/>
      <c r="C91" s="10"/>
      <c r="D91" s="10"/>
      <c r="E91" s="10"/>
      <c r="F91" s="10"/>
      <c r="G91" s="10"/>
    </row>
    <row r="92" spans="2:7" x14ac:dyDescent="0.2">
      <c r="B92" s="10"/>
      <c r="C92" s="10"/>
      <c r="D92" s="10"/>
      <c r="E92" s="10"/>
      <c r="F92" s="10"/>
      <c r="G92" s="10"/>
    </row>
    <row r="93" spans="2:7" x14ac:dyDescent="0.2">
      <c r="B93" s="10"/>
      <c r="C93" s="10"/>
      <c r="D93" s="10"/>
      <c r="E93" s="10"/>
      <c r="F93" s="10"/>
      <c r="G93" s="10"/>
    </row>
    <row r="94" spans="2:7" x14ac:dyDescent="0.2">
      <c r="B94" s="10"/>
      <c r="C94" s="10"/>
      <c r="D94" s="10"/>
      <c r="E94" s="10"/>
      <c r="F94" s="10"/>
      <c r="G94" s="10"/>
    </row>
    <row r="95" spans="2:7" x14ac:dyDescent="0.2">
      <c r="B95" s="10"/>
      <c r="C95" s="10"/>
      <c r="D95" s="10"/>
      <c r="E95" s="10"/>
      <c r="F95" s="10"/>
      <c r="G95" s="10"/>
    </row>
    <row r="96" spans="2:7" x14ac:dyDescent="0.2">
      <c r="B96" s="10"/>
      <c r="C96" s="10"/>
      <c r="D96" s="10"/>
      <c r="E96" s="10"/>
      <c r="F96" s="10"/>
      <c r="G96" s="10"/>
    </row>
    <row r="97" spans="2:7" x14ac:dyDescent="0.2">
      <c r="B97" s="10"/>
      <c r="C97" s="10"/>
      <c r="D97" s="10"/>
      <c r="E97" s="10"/>
      <c r="F97" s="10"/>
      <c r="G97" s="10"/>
    </row>
    <row r="98" spans="2:7" x14ac:dyDescent="0.2">
      <c r="B98" s="10"/>
      <c r="C98" s="10"/>
      <c r="D98" s="10"/>
      <c r="E98" s="10"/>
      <c r="F98" s="10"/>
      <c r="G98" s="10"/>
    </row>
    <row r="99" spans="2:7" x14ac:dyDescent="0.2">
      <c r="B99" s="10"/>
      <c r="C99" s="10"/>
      <c r="D99" s="10"/>
      <c r="E99" s="10"/>
      <c r="F99" s="10"/>
      <c r="G99" s="10"/>
    </row>
    <row r="100" spans="2:7" x14ac:dyDescent="0.2">
      <c r="B100" s="10"/>
      <c r="C100" s="10"/>
      <c r="D100" s="10"/>
      <c r="E100" s="10"/>
      <c r="F100" s="10"/>
      <c r="G100" s="10"/>
    </row>
    <row r="101" spans="2:7" x14ac:dyDescent="0.2">
      <c r="B101" s="10"/>
      <c r="C101" s="10"/>
      <c r="D101" s="10"/>
      <c r="E101" s="10"/>
      <c r="F101" s="10"/>
      <c r="G101" s="10"/>
    </row>
    <row r="102" spans="2:7" x14ac:dyDescent="0.2">
      <c r="B102" s="10"/>
      <c r="C102" s="10"/>
      <c r="D102" s="10"/>
      <c r="E102" s="10"/>
      <c r="F102" s="10"/>
      <c r="G102" s="10"/>
    </row>
    <row r="103" spans="2:7" x14ac:dyDescent="0.2">
      <c r="B103" s="10"/>
      <c r="C103" s="10"/>
      <c r="D103" s="10"/>
      <c r="E103" s="10"/>
      <c r="F103" s="10"/>
      <c r="G103" s="10"/>
    </row>
    <row r="104" spans="2:7" x14ac:dyDescent="0.2">
      <c r="B104" s="10"/>
      <c r="C104" s="10"/>
      <c r="D104" s="10"/>
      <c r="E104" s="10"/>
      <c r="F104" s="10"/>
      <c r="G104" s="10"/>
    </row>
    <row r="105" spans="2:7" x14ac:dyDescent="0.2">
      <c r="B105" s="10"/>
      <c r="C105" s="10"/>
      <c r="D105" s="10"/>
      <c r="E105" s="10"/>
      <c r="F105" s="10"/>
      <c r="G105" s="10"/>
    </row>
    <row r="106" spans="2:7" x14ac:dyDescent="0.2">
      <c r="B106" s="10"/>
      <c r="C106" s="10"/>
      <c r="D106" s="10"/>
      <c r="E106" s="10"/>
      <c r="F106" s="10"/>
      <c r="G106" s="10"/>
    </row>
    <row r="107" spans="2:7" x14ac:dyDescent="0.2">
      <c r="B107" s="10"/>
      <c r="C107" s="10"/>
      <c r="D107" s="10"/>
      <c r="E107" s="10"/>
      <c r="F107" s="10"/>
      <c r="G107" s="10"/>
    </row>
    <row r="108" spans="2:7" x14ac:dyDescent="0.2">
      <c r="B108" s="10"/>
      <c r="C108" s="10"/>
      <c r="D108" s="10"/>
      <c r="E108" s="10"/>
      <c r="F108" s="10"/>
      <c r="G108" s="10"/>
    </row>
    <row r="109" spans="2:7" x14ac:dyDescent="0.2">
      <c r="B109" s="10"/>
      <c r="C109" s="10"/>
      <c r="D109" s="10"/>
      <c r="E109" s="10"/>
      <c r="F109" s="10"/>
      <c r="G109" s="10"/>
    </row>
    <row r="110" spans="2:7" x14ac:dyDescent="0.2">
      <c r="B110" s="10"/>
      <c r="C110" s="10"/>
      <c r="D110" s="10"/>
      <c r="E110" s="10"/>
      <c r="F110" s="10"/>
      <c r="G110" s="10"/>
    </row>
    <row r="111" spans="2:7" x14ac:dyDescent="0.2">
      <c r="B111" s="10"/>
      <c r="C111" s="10"/>
      <c r="D111" s="10"/>
      <c r="E111" s="10"/>
      <c r="F111" s="10"/>
      <c r="G111" s="10"/>
    </row>
    <row r="112" spans="2:7" x14ac:dyDescent="0.2">
      <c r="B112" s="10"/>
      <c r="C112" s="10"/>
      <c r="D112" s="10"/>
      <c r="E112" s="10"/>
      <c r="F112" s="10"/>
      <c r="G112" s="10"/>
    </row>
    <row r="113" spans="2:7" x14ac:dyDescent="0.2">
      <c r="B113" s="10"/>
      <c r="C113" s="10"/>
      <c r="D113" s="10"/>
      <c r="E113" s="10"/>
      <c r="F113" s="10"/>
      <c r="G113" s="10"/>
    </row>
    <row r="114" spans="2:7" x14ac:dyDescent="0.2">
      <c r="B114" s="10"/>
      <c r="C114" s="10"/>
      <c r="D114" s="10"/>
      <c r="E114" s="10"/>
      <c r="F114" s="10"/>
      <c r="G114" s="10"/>
    </row>
    <row r="115" spans="2:7" x14ac:dyDescent="0.2">
      <c r="B115" s="10"/>
      <c r="C115" s="10"/>
      <c r="D115" s="10"/>
      <c r="E115" s="10"/>
      <c r="F115" s="10"/>
      <c r="G115" s="10"/>
    </row>
    <row r="116" spans="2:7" x14ac:dyDescent="0.2">
      <c r="B116" s="10"/>
      <c r="C116" s="10"/>
      <c r="D116" s="10"/>
      <c r="E116" s="10"/>
      <c r="F116" s="10"/>
      <c r="G116" s="10"/>
    </row>
    <row r="117" spans="2:7" x14ac:dyDescent="0.2">
      <c r="B117" s="10"/>
      <c r="C117" s="10"/>
      <c r="D117" s="10"/>
      <c r="E117" s="10"/>
      <c r="F117" s="10"/>
      <c r="G117" s="10"/>
    </row>
    <row r="118" spans="2:7" x14ac:dyDescent="0.2">
      <c r="B118" s="10"/>
      <c r="C118" s="10"/>
      <c r="D118" s="10"/>
      <c r="E118" s="10"/>
      <c r="F118" s="10"/>
      <c r="G118" s="10"/>
    </row>
    <row r="119" spans="2:7" x14ac:dyDescent="0.2">
      <c r="B119" s="10"/>
      <c r="C119" s="10"/>
      <c r="D119" s="10"/>
      <c r="E119" s="10"/>
      <c r="F119" s="10"/>
      <c r="G119" s="10"/>
    </row>
    <row r="120" spans="2:7" x14ac:dyDescent="0.2">
      <c r="B120" s="10"/>
      <c r="C120" s="10"/>
      <c r="D120" s="10"/>
      <c r="E120" s="10"/>
      <c r="F120" s="10"/>
      <c r="G120" s="10"/>
    </row>
    <row r="121" spans="2:7" x14ac:dyDescent="0.2">
      <c r="B121" s="10"/>
      <c r="C121" s="10"/>
      <c r="D121" s="10"/>
      <c r="E121" s="10"/>
      <c r="F121" s="10"/>
      <c r="G121" s="10"/>
    </row>
    <row r="122" spans="2:7" x14ac:dyDescent="0.2">
      <c r="B122" s="10"/>
      <c r="C122" s="10"/>
      <c r="D122" s="10"/>
      <c r="E122" s="10"/>
      <c r="F122" s="10"/>
      <c r="G122" s="10"/>
    </row>
    <row r="123" spans="2:7" x14ac:dyDescent="0.2">
      <c r="B123" s="10"/>
      <c r="C123" s="10"/>
      <c r="D123" s="10"/>
      <c r="E123" s="10"/>
      <c r="F123" s="10"/>
      <c r="G123" s="10"/>
    </row>
    <row r="124" spans="2:7" x14ac:dyDescent="0.2">
      <c r="B124" s="10"/>
      <c r="C124" s="10"/>
      <c r="D124" s="10"/>
      <c r="E124" s="10"/>
      <c r="F124" s="10"/>
      <c r="G124" s="10"/>
    </row>
    <row r="125" spans="2:7" x14ac:dyDescent="0.2">
      <c r="B125" s="10"/>
      <c r="C125" s="10"/>
      <c r="D125" s="10"/>
      <c r="E125" s="10"/>
      <c r="F125" s="10"/>
      <c r="G125" s="10"/>
    </row>
    <row r="126" spans="2:7" x14ac:dyDescent="0.2">
      <c r="B126" s="10"/>
      <c r="C126" s="10"/>
      <c r="D126" s="10"/>
      <c r="E126" s="10"/>
      <c r="F126" s="10"/>
      <c r="G126" s="10"/>
    </row>
    <row r="127" spans="2:7" x14ac:dyDescent="0.2">
      <c r="B127" s="10"/>
      <c r="C127" s="10"/>
      <c r="D127" s="10"/>
      <c r="E127" s="10"/>
      <c r="F127" s="10"/>
      <c r="G127" s="10"/>
    </row>
    <row r="128" spans="2:7" x14ac:dyDescent="0.2">
      <c r="B128" s="10"/>
      <c r="C128" s="10"/>
      <c r="D128" s="10"/>
      <c r="E128" s="10"/>
      <c r="F128" s="10"/>
      <c r="G128" s="10"/>
    </row>
    <row r="129" spans="2:7" x14ac:dyDescent="0.2">
      <c r="B129" s="10"/>
      <c r="C129" s="10"/>
      <c r="D129" s="10"/>
      <c r="E129" s="10"/>
      <c r="F129" s="10"/>
      <c r="G129" s="10"/>
    </row>
    <row r="130" spans="2:7" x14ac:dyDescent="0.2">
      <c r="B130" s="10"/>
      <c r="C130" s="10"/>
      <c r="D130" s="10"/>
      <c r="E130" s="10"/>
      <c r="F130" s="10"/>
      <c r="G130" s="10"/>
    </row>
    <row r="131" spans="2:7" x14ac:dyDescent="0.2">
      <c r="B131" s="10"/>
      <c r="C131" s="10"/>
      <c r="D131" s="10"/>
      <c r="E131" s="10"/>
      <c r="F131" s="10"/>
      <c r="G131" s="10"/>
    </row>
    <row r="132" spans="2:7" x14ac:dyDescent="0.2">
      <c r="B132" s="10"/>
      <c r="C132" s="10"/>
      <c r="D132" s="10"/>
      <c r="E132" s="10"/>
      <c r="F132" s="10"/>
      <c r="G132" s="10"/>
    </row>
    <row r="133" spans="2:7" x14ac:dyDescent="0.2">
      <c r="B133" s="10"/>
      <c r="C133" s="10"/>
      <c r="D133" s="10"/>
      <c r="E133" s="10"/>
      <c r="F133" s="10"/>
      <c r="G133" s="10"/>
    </row>
    <row r="134" spans="2:7" x14ac:dyDescent="0.2">
      <c r="B134" s="10"/>
      <c r="C134" s="10"/>
      <c r="D134" s="10"/>
      <c r="E134" s="10"/>
      <c r="F134" s="10"/>
      <c r="G134" s="10"/>
    </row>
    <row r="135" spans="2:7" x14ac:dyDescent="0.2">
      <c r="B135" s="10"/>
      <c r="C135" s="10"/>
      <c r="D135" s="10"/>
      <c r="E135" s="10"/>
      <c r="F135" s="10"/>
      <c r="G135" s="10"/>
    </row>
    <row r="136" spans="2:7" x14ac:dyDescent="0.2">
      <c r="B136" s="10"/>
      <c r="C136" s="10"/>
      <c r="D136" s="10"/>
      <c r="E136" s="10"/>
      <c r="F136" s="10"/>
      <c r="G136" s="10"/>
    </row>
    <row r="137" spans="2:7" x14ac:dyDescent="0.2">
      <c r="B137" s="10"/>
      <c r="C137" s="10"/>
      <c r="D137" s="10"/>
      <c r="E137" s="10"/>
      <c r="F137" s="10"/>
      <c r="G137" s="10"/>
    </row>
    <row r="138" spans="2:7" x14ac:dyDescent="0.2">
      <c r="B138" s="10"/>
      <c r="C138" s="10"/>
      <c r="D138" s="10"/>
      <c r="E138" s="10"/>
      <c r="F138" s="10"/>
      <c r="G138" s="10"/>
    </row>
    <row r="139" spans="2:7" x14ac:dyDescent="0.2">
      <c r="B139" s="10"/>
      <c r="C139" s="10"/>
      <c r="D139" s="10"/>
      <c r="E139" s="10"/>
      <c r="F139" s="10"/>
      <c r="G139" s="10"/>
    </row>
    <row r="140" spans="2:7" x14ac:dyDescent="0.2">
      <c r="B140" s="10"/>
      <c r="C140" s="10"/>
      <c r="D140" s="10"/>
      <c r="E140" s="10"/>
      <c r="F140" s="10"/>
      <c r="G140" s="10"/>
    </row>
    <row r="141" spans="2:7" x14ac:dyDescent="0.2">
      <c r="B141" s="10"/>
      <c r="C141" s="10"/>
      <c r="D141" s="10"/>
      <c r="E141" s="10"/>
      <c r="F141" s="10"/>
      <c r="G141" s="10"/>
    </row>
    <row r="142" spans="2:7" x14ac:dyDescent="0.2">
      <c r="B142" s="10"/>
      <c r="C142" s="10"/>
      <c r="D142" s="10"/>
      <c r="E142" s="10"/>
      <c r="F142" s="10"/>
      <c r="G142" s="10"/>
    </row>
    <row r="143" spans="2:7" x14ac:dyDescent="0.2">
      <c r="B143" s="10"/>
      <c r="C143" s="10"/>
      <c r="D143" s="10"/>
      <c r="E143" s="10"/>
      <c r="F143" s="10"/>
      <c r="G143" s="10"/>
    </row>
    <row r="144" spans="2:7" x14ac:dyDescent="0.2">
      <c r="B144" s="10"/>
      <c r="C144" s="10"/>
      <c r="D144" s="10"/>
      <c r="E144" s="10"/>
      <c r="F144" s="10"/>
      <c r="G144" s="10"/>
    </row>
    <row r="145" spans="2:7" x14ac:dyDescent="0.2">
      <c r="B145" s="10"/>
      <c r="C145" s="10"/>
      <c r="D145" s="10"/>
      <c r="E145" s="10"/>
      <c r="F145" s="10"/>
      <c r="G145" s="10"/>
    </row>
    <row r="146" spans="2:7" x14ac:dyDescent="0.2">
      <c r="B146" s="10"/>
      <c r="C146" s="10"/>
      <c r="D146" s="10"/>
      <c r="E146" s="10"/>
      <c r="F146" s="10"/>
      <c r="G146" s="10"/>
    </row>
    <row r="147" spans="2:7" x14ac:dyDescent="0.2">
      <c r="B147" s="10"/>
      <c r="C147" s="10"/>
      <c r="D147" s="10"/>
      <c r="E147" s="10"/>
      <c r="F147" s="10"/>
      <c r="G147" s="10"/>
    </row>
    <row r="148" spans="2:7" x14ac:dyDescent="0.2">
      <c r="B148" s="10"/>
      <c r="C148" s="10"/>
      <c r="D148" s="10"/>
      <c r="E148" s="10"/>
      <c r="F148" s="10"/>
      <c r="G148" s="10"/>
    </row>
    <row r="149" spans="2:7" x14ac:dyDescent="0.2">
      <c r="B149" s="10"/>
      <c r="C149" s="10"/>
      <c r="D149" s="10"/>
      <c r="E149" s="10"/>
      <c r="F149" s="10"/>
      <c r="G149" s="10"/>
    </row>
    <row r="150" spans="2:7" x14ac:dyDescent="0.2">
      <c r="B150" s="10"/>
      <c r="C150" s="10"/>
      <c r="D150" s="10"/>
      <c r="E150" s="10"/>
      <c r="F150" s="10"/>
      <c r="G150" s="10"/>
    </row>
    <row r="151" spans="2:7" x14ac:dyDescent="0.2">
      <c r="B151" s="10"/>
      <c r="C151" s="10"/>
      <c r="D151" s="10"/>
      <c r="E151" s="10"/>
      <c r="F151" s="10"/>
      <c r="G151" s="10"/>
    </row>
    <row r="152" spans="2:7" x14ac:dyDescent="0.2">
      <c r="B152" s="10"/>
      <c r="C152" s="10"/>
      <c r="D152" s="10"/>
      <c r="E152" s="10"/>
      <c r="F152" s="10"/>
      <c r="G152" s="10"/>
    </row>
    <row r="153" spans="2:7" x14ac:dyDescent="0.2">
      <c r="B153" s="10"/>
      <c r="C153" s="10"/>
      <c r="D153" s="10"/>
      <c r="E153" s="10"/>
      <c r="F153" s="10"/>
      <c r="G153" s="10"/>
    </row>
    <row r="154" spans="2:7" x14ac:dyDescent="0.2">
      <c r="B154" s="10"/>
      <c r="C154" s="10"/>
      <c r="D154" s="10"/>
      <c r="E154" s="10"/>
      <c r="F154" s="10"/>
      <c r="G154" s="10"/>
    </row>
    <row r="155" spans="2:7" x14ac:dyDescent="0.2">
      <c r="B155" s="10"/>
      <c r="C155" s="10"/>
      <c r="D155" s="10"/>
      <c r="E155" s="10"/>
      <c r="F155" s="10"/>
      <c r="G155" s="10"/>
    </row>
    <row r="156" spans="2:7" x14ac:dyDescent="0.2">
      <c r="B156" s="10"/>
      <c r="C156" s="10"/>
      <c r="D156" s="10"/>
      <c r="E156" s="10"/>
      <c r="F156" s="10"/>
      <c r="G156" s="10"/>
    </row>
    <row r="157" spans="2:7" x14ac:dyDescent="0.2">
      <c r="B157" s="10"/>
      <c r="C157" s="10"/>
      <c r="D157" s="10"/>
      <c r="E157" s="10"/>
      <c r="F157" s="10"/>
      <c r="G157" s="10"/>
    </row>
    <row r="158" spans="2:7" x14ac:dyDescent="0.2">
      <c r="B158" s="10"/>
      <c r="C158" s="10"/>
      <c r="D158" s="10"/>
      <c r="E158" s="10"/>
      <c r="F158" s="10"/>
      <c r="G158" s="10"/>
    </row>
    <row r="159" spans="2:7" x14ac:dyDescent="0.2">
      <c r="B159" s="10"/>
      <c r="C159" s="10"/>
      <c r="D159" s="10"/>
      <c r="E159" s="10"/>
      <c r="F159" s="10"/>
      <c r="G159" s="10"/>
    </row>
    <row r="160" spans="2:7" x14ac:dyDescent="0.2">
      <c r="B160" s="10"/>
      <c r="C160" s="10"/>
      <c r="D160" s="10"/>
      <c r="E160" s="10"/>
      <c r="F160" s="10"/>
      <c r="G160" s="10"/>
    </row>
    <row r="161" spans="2:7" x14ac:dyDescent="0.2">
      <c r="B161" s="10"/>
      <c r="C161" s="10"/>
      <c r="D161" s="10"/>
      <c r="E161" s="10"/>
      <c r="F161" s="10"/>
      <c r="G161" s="10"/>
    </row>
    <row r="162" spans="2:7" x14ac:dyDescent="0.2">
      <c r="B162" s="10"/>
      <c r="C162" s="10"/>
      <c r="D162" s="10"/>
      <c r="E162" s="10"/>
      <c r="F162" s="10"/>
      <c r="G162" s="10"/>
    </row>
    <row r="163" spans="2:7" x14ac:dyDescent="0.2">
      <c r="B163" s="10"/>
      <c r="C163" s="10"/>
      <c r="D163" s="10"/>
      <c r="E163" s="10"/>
      <c r="F163" s="10"/>
      <c r="G163" s="10"/>
    </row>
    <row r="164" spans="2:7" x14ac:dyDescent="0.2">
      <c r="B164" s="10"/>
      <c r="C164" s="10"/>
      <c r="D164" s="10"/>
      <c r="E164" s="10"/>
      <c r="F164" s="10"/>
      <c r="G164" s="10"/>
    </row>
    <row r="165" spans="2:7" x14ac:dyDescent="0.2">
      <c r="B165" s="10"/>
      <c r="C165" s="10"/>
      <c r="D165" s="10"/>
      <c r="E165" s="10"/>
      <c r="F165" s="10"/>
      <c r="G165" s="10"/>
    </row>
    <row r="166" spans="2:7" x14ac:dyDescent="0.2">
      <c r="B166" s="10"/>
      <c r="C166" s="10"/>
      <c r="D166" s="10"/>
      <c r="E166" s="10"/>
      <c r="F166" s="10"/>
      <c r="G166" s="10"/>
    </row>
    <row r="167" spans="2:7" x14ac:dyDescent="0.2">
      <c r="B167" s="10"/>
      <c r="C167" s="10"/>
      <c r="D167" s="10"/>
      <c r="E167" s="10"/>
      <c r="F167" s="10"/>
      <c r="G167" s="10"/>
    </row>
    <row r="168" spans="2:7" x14ac:dyDescent="0.2">
      <c r="B168" s="10"/>
      <c r="C168" s="10"/>
      <c r="D168" s="10"/>
      <c r="E168" s="10"/>
      <c r="F168" s="10"/>
      <c r="G168" s="10"/>
    </row>
    <row r="169" spans="2:7" x14ac:dyDescent="0.2">
      <c r="B169" s="10"/>
      <c r="C169" s="10"/>
      <c r="D169" s="10"/>
      <c r="E169" s="10"/>
      <c r="F169" s="10"/>
      <c r="G169" s="10"/>
    </row>
    <row r="170" spans="2:7" x14ac:dyDescent="0.2">
      <c r="B170" s="10"/>
      <c r="C170" s="10"/>
      <c r="D170" s="10"/>
      <c r="E170" s="10"/>
      <c r="F170" s="10"/>
      <c r="G170" s="10"/>
    </row>
    <row r="171" spans="2:7" x14ac:dyDescent="0.2">
      <c r="B171" s="10"/>
      <c r="C171" s="10"/>
      <c r="D171" s="10"/>
      <c r="E171" s="10"/>
      <c r="F171" s="10"/>
      <c r="G171" s="10"/>
    </row>
    <row r="172" spans="2:7" x14ac:dyDescent="0.2">
      <c r="B172" s="10"/>
      <c r="C172" s="10"/>
      <c r="D172" s="10"/>
      <c r="E172" s="10"/>
      <c r="F172" s="10"/>
      <c r="G172" s="10"/>
    </row>
    <row r="173" spans="2:7" x14ac:dyDescent="0.2">
      <c r="B173" s="10"/>
      <c r="C173" s="10"/>
      <c r="D173" s="10"/>
      <c r="E173" s="10"/>
      <c r="F173" s="10"/>
      <c r="G173" s="10"/>
    </row>
    <row r="174" spans="2:7" x14ac:dyDescent="0.2">
      <c r="B174" s="10"/>
      <c r="C174" s="10"/>
      <c r="D174" s="10"/>
      <c r="E174" s="10"/>
      <c r="F174" s="10"/>
      <c r="G174" s="10"/>
    </row>
    <row r="175" spans="2:7" x14ac:dyDescent="0.2">
      <c r="B175" s="10"/>
      <c r="C175" s="10"/>
      <c r="D175" s="10"/>
      <c r="E175" s="10"/>
      <c r="F175" s="10"/>
      <c r="G175" s="10"/>
    </row>
    <row r="176" spans="2:7" x14ac:dyDescent="0.2">
      <c r="B176" s="10"/>
      <c r="C176" s="10"/>
      <c r="D176" s="10"/>
      <c r="E176" s="10"/>
      <c r="F176" s="10"/>
      <c r="G176" s="10"/>
    </row>
    <row r="177" spans="2:7" x14ac:dyDescent="0.2">
      <c r="B177" s="10"/>
      <c r="C177" s="10"/>
      <c r="D177" s="10"/>
      <c r="E177" s="10"/>
      <c r="F177" s="10"/>
      <c r="G177" s="10"/>
    </row>
    <row r="178" spans="2:7" x14ac:dyDescent="0.2">
      <c r="B178" s="10"/>
      <c r="C178" s="10"/>
      <c r="D178" s="10"/>
      <c r="E178" s="10"/>
      <c r="F178" s="10"/>
      <c r="G178" s="10"/>
    </row>
    <row r="179" spans="2:7" x14ac:dyDescent="0.2">
      <c r="B179" s="10"/>
      <c r="C179" s="10"/>
      <c r="D179" s="10"/>
      <c r="E179" s="10"/>
      <c r="F179" s="10"/>
      <c r="G179" s="10"/>
    </row>
    <row r="180" spans="2:7" x14ac:dyDescent="0.2">
      <c r="B180" s="10"/>
      <c r="C180" s="10"/>
      <c r="D180" s="10"/>
      <c r="E180" s="10"/>
      <c r="F180" s="10"/>
      <c r="G180" s="10"/>
    </row>
    <row r="181" spans="2:7" x14ac:dyDescent="0.2">
      <c r="B181" s="10"/>
      <c r="C181" s="10"/>
      <c r="D181" s="10"/>
      <c r="E181" s="10"/>
      <c r="F181" s="10"/>
      <c r="G181" s="10"/>
    </row>
    <row r="182" spans="2:7" x14ac:dyDescent="0.2">
      <c r="B182" s="10"/>
      <c r="C182" s="10"/>
      <c r="D182" s="10"/>
      <c r="E182" s="10"/>
      <c r="F182" s="10"/>
      <c r="G182" s="10"/>
    </row>
    <row r="183" spans="2:7" x14ac:dyDescent="0.2">
      <c r="B183" s="10"/>
      <c r="C183" s="10"/>
      <c r="D183" s="10"/>
      <c r="E183" s="10"/>
      <c r="F183" s="10"/>
      <c r="G183" s="10"/>
    </row>
    <row r="184" spans="2:7" x14ac:dyDescent="0.2">
      <c r="B184" s="10"/>
      <c r="C184" s="10"/>
      <c r="D184" s="10"/>
      <c r="E184" s="10"/>
      <c r="F184" s="10"/>
      <c r="G184" s="10"/>
    </row>
    <row r="185" spans="2:7" x14ac:dyDescent="0.2">
      <c r="B185" s="10"/>
      <c r="C185" s="10"/>
      <c r="D185" s="10"/>
      <c r="E185" s="10"/>
      <c r="F185" s="10"/>
      <c r="G185" s="10"/>
    </row>
    <row r="186" spans="2:7" x14ac:dyDescent="0.2">
      <c r="B186" s="10"/>
      <c r="C186" s="10"/>
      <c r="D186" s="10"/>
      <c r="E186" s="10"/>
      <c r="F186" s="10"/>
      <c r="G186" s="10"/>
    </row>
    <row r="187" spans="2:7" x14ac:dyDescent="0.2">
      <c r="B187" s="10"/>
      <c r="C187" s="10"/>
      <c r="D187" s="10"/>
      <c r="E187" s="10"/>
      <c r="F187" s="10"/>
      <c r="G187" s="10"/>
    </row>
    <row r="188" spans="2:7" x14ac:dyDescent="0.2">
      <c r="B188" s="10"/>
      <c r="C188" s="10"/>
      <c r="D188" s="10"/>
      <c r="E188" s="10"/>
      <c r="F188" s="10"/>
      <c r="G188" s="10"/>
    </row>
    <row r="189" spans="2:7" x14ac:dyDescent="0.2">
      <c r="B189" s="10"/>
      <c r="C189" s="10"/>
      <c r="D189" s="10"/>
      <c r="E189" s="10"/>
      <c r="F189" s="10"/>
      <c r="G189" s="10"/>
    </row>
    <row r="190" spans="2:7" x14ac:dyDescent="0.2">
      <c r="B190" s="10"/>
      <c r="C190" s="10"/>
      <c r="D190" s="10"/>
      <c r="E190" s="10"/>
      <c r="F190" s="10"/>
      <c r="G190" s="10"/>
    </row>
    <row r="191" spans="2:7" x14ac:dyDescent="0.2">
      <c r="B191" s="10"/>
      <c r="C191" s="10"/>
      <c r="D191" s="10"/>
      <c r="E191" s="10"/>
      <c r="F191" s="10"/>
      <c r="G191" s="10"/>
    </row>
    <row r="192" spans="2:7" x14ac:dyDescent="0.2">
      <c r="B192" s="10"/>
      <c r="C192" s="10"/>
      <c r="D192" s="10"/>
      <c r="E192" s="10"/>
      <c r="F192" s="10"/>
      <c r="G192" s="10"/>
    </row>
    <row r="193" spans="2:7" x14ac:dyDescent="0.2">
      <c r="B193" s="10"/>
      <c r="C193" s="10"/>
      <c r="D193" s="10"/>
      <c r="E193" s="10"/>
      <c r="F193" s="10"/>
      <c r="G193" s="10"/>
    </row>
    <row r="194" spans="2:7" x14ac:dyDescent="0.2">
      <c r="B194" s="10"/>
      <c r="C194" s="10"/>
      <c r="D194" s="10"/>
      <c r="E194" s="10"/>
      <c r="F194" s="10"/>
      <c r="G194" s="10"/>
    </row>
    <row r="195" spans="2:7" x14ac:dyDescent="0.2">
      <c r="B195" s="10"/>
      <c r="C195" s="10"/>
      <c r="D195" s="10"/>
      <c r="E195" s="10"/>
      <c r="F195" s="10"/>
      <c r="G195" s="10"/>
    </row>
    <row r="196" spans="2:7" x14ac:dyDescent="0.2">
      <c r="B196" s="10"/>
      <c r="C196" s="10"/>
      <c r="D196" s="10"/>
      <c r="E196" s="10"/>
      <c r="F196" s="10"/>
      <c r="G196" s="10"/>
    </row>
    <row r="197" spans="2:7" x14ac:dyDescent="0.2">
      <c r="B197" s="10"/>
      <c r="C197" s="10"/>
      <c r="D197" s="10"/>
      <c r="E197" s="10"/>
      <c r="F197" s="10"/>
      <c r="G197" s="10"/>
    </row>
    <row r="198" spans="2:7" x14ac:dyDescent="0.2">
      <c r="B198" s="10"/>
      <c r="C198" s="10"/>
      <c r="D198" s="10"/>
      <c r="E198" s="10"/>
      <c r="F198" s="10"/>
      <c r="G198" s="10"/>
    </row>
    <row r="199" spans="2:7" x14ac:dyDescent="0.2">
      <c r="B199" s="10"/>
      <c r="C199" s="10"/>
      <c r="D199" s="10"/>
      <c r="E199" s="10"/>
      <c r="F199" s="10"/>
      <c r="G199" s="10"/>
    </row>
    <row r="200" spans="2:7" x14ac:dyDescent="0.2">
      <c r="B200" s="10"/>
      <c r="C200" s="10"/>
      <c r="D200" s="10"/>
      <c r="E200" s="10"/>
      <c r="F200" s="10"/>
      <c r="G200" s="10"/>
    </row>
    <row r="201" spans="2:7" x14ac:dyDescent="0.2">
      <c r="B201" s="10"/>
      <c r="C201" s="10"/>
      <c r="D201" s="10"/>
      <c r="E201" s="10"/>
      <c r="F201" s="10"/>
      <c r="G201" s="10"/>
    </row>
    <row r="202" spans="2:7" x14ac:dyDescent="0.2">
      <c r="B202" s="10"/>
      <c r="C202" s="10"/>
      <c r="D202" s="10"/>
      <c r="E202" s="10"/>
      <c r="F202" s="10"/>
      <c r="G202" s="10"/>
    </row>
    <row r="203" spans="2:7" x14ac:dyDescent="0.2">
      <c r="B203" s="10"/>
      <c r="C203" s="10"/>
      <c r="D203" s="10"/>
      <c r="E203" s="10"/>
      <c r="F203" s="10"/>
      <c r="G203" s="10"/>
    </row>
    <row r="204" spans="2:7" x14ac:dyDescent="0.2">
      <c r="B204" s="10"/>
      <c r="C204" s="10"/>
      <c r="D204" s="10"/>
      <c r="E204" s="10"/>
      <c r="F204" s="10"/>
      <c r="G204" s="10"/>
    </row>
    <row r="205" spans="2:7" x14ac:dyDescent="0.2">
      <c r="B205" s="10"/>
      <c r="C205" s="10"/>
      <c r="D205" s="10"/>
      <c r="E205" s="10"/>
      <c r="F205" s="10"/>
      <c r="G205" s="10"/>
    </row>
    <row r="206" spans="2:7" x14ac:dyDescent="0.2">
      <c r="B206" s="10"/>
      <c r="C206" s="10"/>
      <c r="D206" s="10"/>
      <c r="E206" s="10"/>
      <c r="F206" s="10"/>
      <c r="G206" s="10"/>
    </row>
    <row r="207" spans="2:7" x14ac:dyDescent="0.2">
      <c r="B207" s="10"/>
      <c r="C207" s="10"/>
      <c r="D207" s="10"/>
      <c r="E207" s="10"/>
      <c r="F207" s="10"/>
      <c r="G207" s="10"/>
    </row>
    <row r="208" spans="2:7" x14ac:dyDescent="0.2">
      <c r="B208" s="10"/>
      <c r="C208" s="10"/>
      <c r="D208" s="10"/>
      <c r="E208" s="10"/>
      <c r="F208" s="10"/>
      <c r="G208" s="10"/>
    </row>
    <row r="209" spans="2:7" x14ac:dyDescent="0.2">
      <c r="B209" s="10"/>
      <c r="C209" s="10"/>
      <c r="D209" s="10"/>
      <c r="E209" s="10"/>
      <c r="F209" s="10"/>
      <c r="G209" s="10"/>
    </row>
    <row r="210" spans="2:7" x14ac:dyDescent="0.2">
      <c r="B210" s="10"/>
      <c r="C210" s="10"/>
      <c r="D210" s="10"/>
      <c r="E210" s="10"/>
      <c r="F210" s="10"/>
      <c r="G210" s="10"/>
    </row>
    <row r="211" spans="2:7" x14ac:dyDescent="0.2">
      <c r="B211" s="10"/>
      <c r="C211" s="10"/>
      <c r="D211" s="10"/>
      <c r="E211" s="10"/>
      <c r="F211" s="10"/>
      <c r="G211" s="10"/>
    </row>
    <row r="212" spans="2:7" x14ac:dyDescent="0.2">
      <c r="B212" s="10"/>
      <c r="C212" s="10"/>
      <c r="D212" s="10"/>
      <c r="E212" s="10"/>
      <c r="F212" s="10"/>
      <c r="G212" s="10"/>
    </row>
    <row r="213" spans="2:7" x14ac:dyDescent="0.2">
      <c r="B213" s="10"/>
      <c r="C213" s="10"/>
      <c r="D213" s="10"/>
      <c r="E213" s="10"/>
      <c r="F213" s="10"/>
      <c r="G213" s="10"/>
    </row>
    <row r="214" spans="2:7" x14ac:dyDescent="0.2">
      <c r="B214" s="10"/>
      <c r="C214" s="10"/>
      <c r="D214" s="10"/>
      <c r="E214" s="10"/>
      <c r="F214" s="10"/>
      <c r="G214" s="10"/>
    </row>
    <row r="215" spans="2:7" x14ac:dyDescent="0.2">
      <c r="B215" s="10"/>
      <c r="C215" s="10"/>
      <c r="D215" s="10"/>
      <c r="E215" s="10"/>
      <c r="F215" s="10"/>
      <c r="G215" s="10"/>
    </row>
    <row r="216" spans="2:7" x14ac:dyDescent="0.2">
      <c r="B216" s="10"/>
      <c r="C216" s="10"/>
      <c r="D216" s="10"/>
      <c r="E216" s="10"/>
      <c r="F216" s="10"/>
      <c r="G216" s="10"/>
    </row>
    <row r="217" spans="2:7" x14ac:dyDescent="0.2">
      <c r="B217" s="10"/>
      <c r="C217" s="10"/>
      <c r="D217" s="10"/>
      <c r="E217" s="10"/>
      <c r="F217" s="10"/>
      <c r="G217" s="10"/>
    </row>
    <row r="218" spans="2:7" x14ac:dyDescent="0.2">
      <c r="B218" s="10"/>
      <c r="C218" s="10"/>
      <c r="D218" s="10"/>
      <c r="E218" s="10"/>
      <c r="F218" s="10"/>
      <c r="G218" s="10"/>
    </row>
    <row r="219" spans="2:7" x14ac:dyDescent="0.2">
      <c r="B219" s="10"/>
      <c r="C219" s="10"/>
      <c r="D219" s="10"/>
      <c r="E219" s="10"/>
      <c r="F219" s="10"/>
      <c r="G219" s="10"/>
    </row>
    <row r="220" spans="2:7" x14ac:dyDescent="0.2">
      <c r="B220" s="10"/>
      <c r="C220" s="10"/>
      <c r="D220" s="10"/>
      <c r="E220" s="10"/>
      <c r="F220" s="10"/>
      <c r="G220" s="10"/>
    </row>
    <row r="221" spans="2:7" x14ac:dyDescent="0.2">
      <c r="B221" s="10"/>
      <c r="C221" s="10"/>
      <c r="D221" s="10"/>
      <c r="E221" s="10"/>
      <c r="F221" s="10"/>
      <c r="G221" s="10"/>
    </row>
    <row r="222" spans="2:7" x14ac:dyDescent="0.2">
      <c r="B222" s="10"/>
      <c r="C222" s="10"/>
      <c r="D222" s="10"/>
      <c r="E222" s="10"/>
      <c r="F222" s="10"/>
      <c r="G222" s="10"/>
    </row>
    <row r="223" spans="2:7" x14ac:dyDescent="0.2">
      <c r="B223" s="10"/>
      <c r="C223" s="10"/>
      <c r="D223" s="10"/>
      <c r="E223" s="10"/>
      <c r="F223" s="10"/>
      <c r="G223" s="10"/>
    </row>
    <row r="224" spans="2:7" x14ac:dyDescent="0.2">
      <c r="B224" s="10"/>
      <c r="C224" s="10"/>
      <c r="D224" s="10"/>
      <c r="E224" s="10"/>
      <c r="F224" s="10"/>
      <c r="G224" s="10"/>
    </row>
    <row r="225" spans="2:7" x14ac:dyDescent="0.2">
      <c r="B225" s="10"/>
      <c r="C225" s="10"/>
      <c r="D225" s="10"/>
      <c r="E225" s="10"/>
      <c r="F225" s="10"/>
      <c r="G225" s="10"/>
    </row>
    <row r="226" spans="2:7" x14ac:dyDescent="0.2">
      <c r="B226" s="10"/>
      <c r="C226" s="10"/>
      <c r="D226" s="10"/>
      <c r="E226" s="10"/>
      <c r="F226" s="10"/>
      <c r="G226" s="10"/>
    </row>
    <row r="227" spans="2:7" x14ac:dyDescent="0.2">
      <c r="B227" s="10"/>
      <c r="C227" s="10"/>
      <c r="D227" s="10"/>
      <c r="E227" s="10"/>
      <c r="F227" s="10"/>
      <c r="G227" s="10"/>
    </row>
    <row r="228" spans="2:7" x14ac:dyDescent="0.2">
      <c r="B228" s="10"/>
      <c r="C228" s="10"/>
      <c r="D228" s="10"/>
      <c r="E228" s="10"/>
      <c r="F228" s="10"/>
      <c r="G228" s="10"/>
    </row>
    <row r="229" spans="2:7" x14ac:dyDescent="0.2">
      <c r="B229" s="10"/>
      <c r="C229" s="10"/>
      <c r="D229" s="10"/>
      <c r="E229" s="10"/>
      <c r="F229" s="10"/>
      <c r="G229" s="10"/>
    </row>
    <row r="230" spans="2:7" x14ac:dyDescent="0.2">
      <c r="B230" s="10"/>
      <c r="C230" s="10"/>
      <c r="D230" s="10"/>
      <c r="E230" s="10"/>
      <c r="F230" s="10"/>
      <c r="G230" s="10"/>
    </row>
    <row r="231" spans="2:7" x14ac:dyDescent="0.2">
      <c r="B231" s="10"/>
      <c r="C231" s="10"/>
      <c r="D231" s="10"/>
      <c r="E231" s="10"/>
      <c r="F231" s="10"/>
      <c r="G231" s="10"/>
    </row>
    <row r="232" spans="2:7" x14ac:dyDescent="0.2">
      <c r="B232" s="10"/>
      <c r="C232" s="10"/>
      <c r="D232" s="10"/>
      <c r="E232" s="10"/>
      <c r="F232" s="10"/>
      <c r="G232" s="10"/>
    </row>
    <row r="233" spans="2:7" x14ac:dyDescent="0.2">
      <c r="B233" s="10"/>
      <c r="C233" s="10"/>
      <c r="D233" s="10"/>
      <c r="E233" s="10"/>
      <c r="F233" s="10"/>
      <c r="G233" s="10"/>
    </row>
    <row r="234" spans="2:7" x14ac:dyDescent="0.2">
      <c r="B234" s="10"/>
      <c r="C234" s="10"/>
      <c r="D234" s="10"/>
      <c r="E234" s="10"/>
      <c r="F234" s="10"/>
      <c r="G234" s="10"/>
    </row>
    <row r="235" spans="2:7" x14ac:dyDescent="0.2">
      <c r="B235" s="10"/>
      <c r="C235" s="10"/>
      <c r="D235" s="10"/>
      <c r="E235" s="10"/>
      <c r="F235" s="10"/>
      <c r="G235" s="10"/>
    </row>
    <row r="236" spans="2:7" x14ac:dyDescent="0.2">
      <c r="B236" s="10"/>
      <c r="C236" s="10"/>
      <c r="D236" s="10"/>
      <c r="E236" s="10"/>
      <c r="F236" s="10"/>
      <c r="G236" s="10"/>
    </row>
    <row r="237" spans="2:7" x14ac:dyDescent="0.2">
      <c r="B237" s="10"/>
      <c r="C237" s="10"/>
      <c r="D237" s="10"/>
      <c r="E237" s="10"/>
      <c r="F237" s="10"/>
      <c r="G237" s="10"/>
    </row>
    <row r="238" spans="2:7" x14ac:dyDescent="0.2">
      <c r="B238" s="10"/>
      <c r="C238" s="10"/>
      <c r="D238" s="10"/>
      <c r="E238" s="10"/>
      <c r="F238" s="10"/>
      <c r="G238" s="10"/>
    </row>
    <row r="239" spans="2:7" x14ac:dyDescent="0.2">
      <c r="B239" s="10"/>
      <c r="C239" s="10"/>
      <c r="D239" s="10"/>
      <c r="E239" s="10"/>
      <c r="F239" s="10"/>
      <c r="G239" s="10"/>
    </row>
    <row r="240" spans="2:7" x14ac:dyDescent="0.2">
      <c r="B240" s="10"/>
      <c r="C240" s="10"/>
      <c r="D240" s="10"/>
      <c r="E240" s="10"/>
      <c r="F240" s="10"/>
      <c r="G240" s="10"/>
    </row>
    <row r="241" spans="2:7" x14ac:dyDescent="0.2">
      <c r="B241" s="10"/>
      <c r="C241" s="10"/>
      <c r="D241" s="10"/>
      <c r="E241" s="10"/>
      <c r="F241" s="10"/>
      <c r="G241" s="10"/>
    </row>
    <row r="242" spans="2:7" x14ac:dyDescent="0.2">
      <c r="B242" s="10"/>
      <c r="C242" s="10"/>
      <c r="D242" s="10"/>
      <c r="E242" s="10"/>
      <c r="F242" s="10"/>
      <c r="G242" s="10"/>
    </row>
    <row r="243" spans="2:7" x14ac:dyDescent="0.2">
      <c r="B243" s="10"/>
      <c r="C243" s="10"/>
      <c r="D243" s="10"/>
      <c r="E243" s="10"/>
      <c r="F243" s="10"/>
      <c r="G243" s="10"/>
    </row>
    <row r="244" spans="2:7" x14ac:dyDescent="0.2">
      <c r="B244" s="10"/>
      <c r="C244" s="10"/>
      <c r="D244" s="10"/>
      <c r="E244" s="10"/>
      <c r="F244" s="10"/>
      <c r="G244" s="10"/>
    </row>
    <row r="245" spans="2:7" x14ac:dyDescent="0.2">
      <c r="B245" s="10"/>
      <c r="C245" s="10"/>
      <c r="D245" s="10"/>
      <c r="E245" s="10"/>
      <c r="F245" s="10"/>
      <c r="G245" s="10"/>
    </row>
    <row r="246" spans="2:7" x14ac:dyDescent="0.2">
      <c r="B246" s="10"/>
      <c r="C246" s="10"/>
      <c r="D246" s="10"/>
      <c r="E246" s="10"/>
      <c r="F246" s="10"/>
      <c r="G246" s="10"/>
    </row>
    <row r="247" spans="2:7" x14ac:dyDescent="0.2">
      <c r="B247" s="10"/>
      <c r="C247" s="10"/>
      <c r="D247" s="10"/>
      <c r="E247" s="10"/>
      <c r="F247" s="10"/>
      <c r="G247" s="10"/>
    </row>
    <row r="248" spans="2:7" x14ac:dyDescent="0.2">
      <c r="B248" s="10"/>
      <c r="C248" s="10"/>
      <c r="D248" s="10"/>
      <c r="E248" s="10"/>
      <c r="F248" s="10"/>
      <c r="G248" s="10"/>
    </row>
    <row r="249" spans="2:7" x14ac:dyDescent="0.2">
      <c r="B249" s="10"/>
      <c r="C249" s="10"/>
      <c r="D249" s="10"/>
      <c r="E249" s="10"/>
      <c r="F249" s="10"/>
      <c r="G249" s="10"/>
    </row>
    <row r="250" spans="2:7" x14ac:dyDescent="0.2">
      <c r="B250" s="10"/>
      <c r="C250" s="10"/>
      <c r="D250" s="10"/>
      <c r="E250" s="10"/>
      <c r="F250" s="10"/>
      <c r="G250" s="10"/>
    </row>
    <row r="251" spans="2:7" x14ac:dyDescent="0.2">
      <c r="B251" s="10"/>
      <c r="C251" s="10"/>
      <c r="D251" s="10"/>
      <c r="E251" s="10"/>
      <c r="F251" s="10"/>
      <c r="G251" s="10"/>
    </row>
    <row r="252" spans="2:7" x14ac:dyDescent="0.2">
      <c r="B252" s="10"/>
      <c r="C252" s="10"/>
      <c r="D252" s="10"/>
      <c r="E252" s="10"/>
      <c r="F252" s="10"/>
      <c r="G252" s="10"/>
    </row>
    <row r="253" spans="2:7" x14ac:dyDescent="0.2">
      <c r="B253" s="10"/>
      <c r="C253" s="10"/>
      <c r="D253" s="10"/>
      <c r="E253" s="10"/>
      <c r="F253" s="10"/>
      <c r="G253" s="10"/>
    </row>
    <row r="254" spans="2:7" x14ac:dyDescent="0.2">
      <c r="B254" s="10"/>
      <c r="C254" s="10"/>
      <c r="D254" s="10"/>
      <c r="E254" s="10"/>
      <c r="F254" s="10"/>
      <c r="G254" s="10"/>
    </row>
    <row r="255" spans="2:7" x14ac:dyDescent="0.2">
      <c r="B255" s="10"/>
      <c r="C255" s="10"/>
      <c r="D255" s="10"/>
      <c r="E255" s="10"/>
      <c r="F255" s="10"/>
      <c r="G255" s="10"/>
    </row>
    <row r="256" spans="2:7" x14ac:dyDescent="0.2">
      <c r="B256" s="10"/>
      <c r="C256" s="10"/>
      <c r="D256" s="10"/>
      <c r="E256" s="10"/>
      <c r="F256" s="10"/>
      <c r="G256" s="10"/>
    </row>
    <row r="257" spans="2:7" x14ac:dyDescent="0.2">
      <c r="B257" s="10"/>
      <c r="C257" s="10"/>
      <c r="D257" s="10"/>
      <c r="E257" s="10"/>
      <c r="F257" s="10"/>
      <c r="G257" s="10"/>
    </row>
    <row r="258" spans="2:7" x14ac:dyDescent="0.2">
      <c r="B258" s="10"/>
      <c r="C258" s="10"/>
      <c r="D258" s="10"/>
      <c r="E258" s="10"/>
      <c r="F258" s="10"/>
      <c r="G258" s="10"/>
    </row>
    <row r="259" spans="2:7" x14ac:dyDescent="0.2">
      <c r="B259" s="10"/>
      <c r="C259" s="10"/>
      <c r="D259" s="10"/>
      <c r="E259" s="10"/>
      <c r="F259" s="10"/>
      <c r="G259" s="10"/>
    </row>
    <row r="260" spans="2:7" x14ac:dyDescent="0.2">
      <c r="B260" s="10"/>
      <c r="C260" s="10"/>
      <c r="D260" s="10"/>
      <c r="E260" s="10"/>
      <c r="F260" s="10"/>
      <c r="G260" s="10"/>
    </row>
    <row r="261" spans="2:7" x14ac:dyDescent="0.2">
      <c r="B261" s="10"/>
      <c r="C261" s="10"/>
      <c r="D261" s="10"/>
      <c r="E261" s="10"/>
      <c r="F261" s="10"/>
      <c r="G261" s="10"/>
    </row>
    <row r="262" spans="2:7" x14ac:dyDescent="0.2">
      <c r="B262" s="10"/>
      <c r="C262" s="10"/>
      <c r="D262" s="10"/>
      <c r="E262" s="10"/>
      <c r="F262" s="10"/>
      <c r="G262" s="10"/>
    </row>
    <row r="263" spans="2:7" x14ac:dyDescent="0.2">
      <c r="B263" s="10"/>
      <c r="C263" s="10"/>
      <c r="D263" s="10"/>
      <c r="E263" s="10"/>
      <c r="F263" s="10"/>
      <c r="G263" s="10"/>
    </row>
    <row r="264" spans="2:7" x14ac:dyDescent="0.2">
      <c r="B264" s="10"/>
      <c r="C264" s="10"/>
      <c r="D264" s="10"/>
      <c r="E264" s="10"/>
      <c r="F264" s="10"/>
      <c r="G264" s="10"/>
    </row>
    <row r="265" spans="2:7" x14ac:dyDescent="0.2">
      <c r="B265" s="10"/>
      <c r="C265" s="10"/>
      <c r="D265" s="10"/>
      <c r="E265" s="10"/>
      <c r="F265" s="10"/>
      <c r="G265" s="10"/>
    </row>
    <row r="266" spans="2:7" x14ac:dyDescent="0.2">
      <c r="B266" s="10"/>
      <c r="C266" s="10"/>
      <c r="D266" s="10"/>
      <c r="E266" s="10"/>
      <c r="F266" s="10"/>
      <c r="G266" s="10"/>
    </row>
    <row r="267" spans="2:7" x14ac:dyDescent="0.2">
      <c r="B267" s="10"/>
      <c r="C267" s="10"/>
      <c r="D267" s="10"/>
      <c r="E267" s="10"/>
      <c r="F267" s="10"/>
      <c r="G267" s="10"/>
    </row>
    <row r="268" spans="2:7" x14ac:dyDescent="0.2">
      <c r="B268" s="10"/>
      <c r="C268" s="10"/>
      <c r="D268" s="10"/>
      <c r="E268" s="10"/>
      <c r="F268" s="10"/>
      <c r="G268" s="10"/>
    </row>
    <row r="269" spans="2:7" x14ac:dyDescent="0.2">
      <c r="B269" s="10"/>
      <c r="C269" s="10"/>
      <c r="D269" s="10"/>
      <c r="E269" s="10"/>
      <c r="F269" s="10"/>
      <c r="G269" s="10"/>
    </row>
    <row r="270" spans="2:7" x14ac:dyDescent="0.2">
      <c r="B270" s="10"/>
      <c r="C270" s="10"/>
      <c r="D270" s="10"/>
      <c r="E270" s="10"/>
      <c r="F270" s="10"/>
      <c r="G270" s="10"/>
    </row>
    <row r="271" spans="2:7" x14ac:dyDescent="0.2">
      <c r="B271" s="10"/>
      <c r="C271" s="10"/>
      <c r="D271" s="10"/>
      <c r="E271" s="10"/>
      <c r="F271" s="10"/>
      <c r="G271" s="10"/>
    </row>
    <row r="272" spans="2:7" x14ac:dyDescent="0.2">
      <c r="B272" s="10"/>
      <c r="C272" s="10"/>
      <c r="D272" s="10"/>
      <c r="E272" s="10"/>
      <c r="F272" s="10"/>
      <c r="G272" s="10"/>
    </row>
    <row r="273" spans="2:7" x14ac:dyDescent="0.2">
      <c r="B273" s="10"/>
      <c r="C273" s="10"/>
      <c r="D273" s="10"/>
      <c r="E273" s="10"/>
      <c r="F273" s="10"/>
      <c r="G273" s="10"/>
    </row>
    <row r="274" spans="2:7" x14ac:dyDescent="0.2">
      <c r="B274" s="10"/>
      <c r="C274" s="10"/>
      <c r="D274" s="10"/>
      <c r="E274" s="10"/>
      <c r="F274" s="10"/>
      <c r="G274" s="10"/>
    </row>
    <row r="275" spans="2:7" x14ac:dyDescent="0.2">
      <c r="B275" s="10"/>
      <c r="C275" s="10"/>
      <c r="D275" s="10"/>
      <c r="E275" s="10"/>
      <c r="F275" s="10"/>
      <c r="G275" s="10"/>
    </row>
    <row r="276" spans="2:7" x14ac:dyDescent="0.2">
      <c r="B276" s="10"/>
      <c r="C276" s="10"/>
      <c r="D276" s="10"/>
      <c r="E276" s="10"/>
      <c r="F276" s="10"/>
      <c r="G276" s="10"/>
    </row>
    <row r="277" spans="2:7" x14ac:dyDescent="0.2">
      <c r="B277" s="10"/>
      <c r="C277" s="10"/>
      <c r="D277" s="10"/>
      <c r="E277" s="10"/>
      <c r="F277" s="10"/>
      <c r="G277" s="10"/>
    </row>
    <row r="278" spans="2:7" x14ac:dyDescent="0.2">
      <c r="B278" s="10"/>
      <c r="C278" s="10"/>
      <c r="D278" s="10"/>
      <c r="E278" s="10"/>
      <c r="F278" s="10"/>
      <c r="G278" s="10"/>
    </row>
    <row r="279" spans="2:7" x14ac:dyDescent="0.2">
      <c r="B279" s="10"/>
      <c r="C279" s="10"/>
      <c r="D279" s="10"/>
      <c r="E279" s="10"/>
      <c r="F279" s="10"/>
      <c r="G279" s="10"/>
    </row>
    <row r="280" spans="2:7" x14ac:dyDescent="0.2">
      <c r="B280" s="10"/>
      <c r="C280" s="10"/>
      <c r="D280" s="10"/>
      <c r="E280" s="10"/>
      <c r="F280" s="10"/>
      <c r="G280" s="10"/>
    </row>
    <row r="281" spans="2:7" x14ac:dyDescent="0.2">
      <c r="B281" s="10"/>
      <c r="C281" s="10"/>
      <c r="D281" s="10"/>
      <c r="E281" s="10"/>
      <c r="F281" s="10"/>
      <c r="G281" s="10"/>
    </row>
    <row r="282" spans="2:7" x14ac:dyDescent="0.2">
      <c r="B282" s="10"/>
      <c r="C282" s="10"/>
      <c r="D282" s="10"/>
      <c r="E282" s="10"/>
      <c r="F282" s="10"/>
      <c r="G282" s="10"/>
    </row>
    <row r="283" spans="2:7" x14ac:dyDescent="0.2">
      <c r="B283" s="10"/>
      <c r="C283" s="10"/>
      <c r="D283" s="10"/>
      <c r="E283" s="10"/>
      <c r="F283" s="10"/>
      <c r="G283" s="10"/>
    </row>
    <row r="284" spans="2:7" x14ac:dyDescent="0.2">
      <c r="B284" s="10"/>
      <c r="C284" s="10"/>
      <c r="D284" s="10"/>
      <c r="E284" s="10"/>
      <c r="F284" s="10"/>
      <c r="G284" s="10"/>
    </row>
    <row r="285" spans="2:7" x14ac:dyDescent="0.2">
      <c r="B285" s="10"/>
      <c r="C285" s="10"/>
      <c r="D285" s="10"/>
      <c r="E285" s="10"/>
      <c r="F285" s="10"/>
      <c r="G285" s="10"/>
    </row>
    <row r="286" spans="2:7" x14ac:dyDescent="0.2">
      <c r="B286" s="10"/>
      <c r="C286" s="10"/>
      <c r="D286" s="10"/>
      <c r="E286" s="10"/>
      <c r="F286" s="10"/>
      <c r="G286" s="10"/>
    </row>
    <row r="287" spans="2:7" x14ac:dyDescent="0.2">
      <c r="B287" s="10"/>
      <c r="C287" s="10"/>
      <c r="D287" s="10"/>
      <c r="E287" s="10"/>
      <c r="F287" s="10"/>
      <c r="G287" s="10"/>
    </row>
    <row r="288" spans="2:7" x14ac:dyDescent="0.2">
      <c r="B288" s="10"/>
      <c r="C288" s="10"/>
      <c r="D288" s="10"/>
      <c r="E288" s="10"/>
      <c r="F288" s="10"/>
      <c r="G288" s="10"/>
    </row>
    <row r="289" spans="2:7" x14ac:dyDescent="0.2">
      <c r="B289" s="10"/>
      <c r="C289" s="10"/>
      <c r="D289" s="10"/>
      <c r="E289" s="10"/>
      <c r="F289" s="10"/>
      <c r="G289" s="10"/>
    </row>
    <row r="290" spans="2:7" x14ac:dyDescent="0.2">
      <c r="B290" s="10"/>
      <c r="C290" s="10"/>
      <c r="D290" s="10"/>
      <c r="E290" s="10"/>
      <c r="F290" s="10"/>
      <c r="G290" s="10"/>
    </row>
    <row r="291" spans="2:7" x14ac:dyDescent="0.2">
      <c r="B291" s="10"/>
      <c r="C291" s="10"/>
      <c r="D291" s="10"/>
      <c r="E291" s="10"/>
      <c r="F291" s="10"/>
      <c r="G291" s="10"/>
    </row>
    <row r="292" spans="2:7" x14ac:dyDescent="0.2">
      <c r="B292" s="10"/>
      <c r="C292" s="10"/>
      <c r="D292" s="10"/>
      <c r="E292" s="10"/>
      <c r="F292" s="10"/>
      <c r="G292" s="10"/>
    </row>
    <row r="293" spans="2:7" x14ac:dyDescent="0.2">
      <c r="B293" s="10"/>
      <c r="C293" s="10"/>
      <c r="D293" s="10"/>
      <c r="E293" s="10"/>
      <c r="F293" s="10"/>
      <c r="G293" s="10"/>
    </row>
    <row r="294" spans="2:7" x14ac:dyDescent="0.2">
      <c r="B294" s="10"/>
      <c r="C294" s="10"/>
      <c r="D294" s="10"/>
      <c r="E294" s="10"/>
      <c r="F294" s="10"/>
      <c r="G294" s="10"/>
    </row>
    <row r="295" spans="2:7" x14ac:dyDescent="0.2">
      <c r="B295" s="10"/>
      <c r="C295" s="10"/>
      <c r="D295" s="10"/>
      <c r="E295" s="10"/>
      <c r="F295" s="10"/>
      <c r="G295" s="10"/>
    </row>
    <row r="296" spans="2:7" x14ac:dyDescent="0.2">
      <c r="B296" s="10"/>
      <c r="C296" s="10"/>
      <c r="D296" s="10"/>
      <c r="E296" s="10"/>
      <c r="F296" s="10"/>
      <c r="G296" s="10"/>
    </row>
    <row r="297" spans="2:7" x14ac:dyDescent="0.2">
      <c r="B297" s="10"/>
      <c r="C297" s="10"/>
      <c r="D297" s="10"/>
      <c r="E297" s="10"/>
      <c r="F297" s="10"/>
      <c r="G297" s="10"/>
    </row>
    <row r="298" spans="2:7" x14ac:dyDescent="0.2">
      <c r="B298" s="10"/>
      <c r="C298" s="10"/>
      <c r="D298" s="10"/>
      <c r="E298" s="10"/>
      <c r="F298" s="10"/>
      <c r="G298" s="10"/>
    </row>
    <row r="299" spans="2:7" x14ac:dyDescent="0.2">
      <c r="B299" s="10"/>
      <c r="C299" s="10"/>
      <c r="D299" s="10"/>
      <c r="E299" s="10"/>
      <c r="F299" s="10"/>
      <c r="G299" s="10"/>
    </row>
    <row r="300" spans="2:7" x14ac:dyDescent="0.2">
      <c r="B300" s="10"/>
      <c r="C300" s="10"/>
      <c r="D300" s="10"/>
      <c r="E300" s="10"/>
      <c r="F300" s="10"/>
      <c r="G300" s="10"/>
    </row>
    <row r="301" spans="2:7" x14ac:dyDescent="0.2">
      <c r="B301" s="10"/>
      <c r="C301" s="10"/>
      <c r="D301" s="10"/>
      <c r="E301" s="10"/>
      <c r="F301" s="10"/>
      <c r="G301" s="10"/>
    </row>
    <row r="302" spans="2:7" x14ac:dyDescent="0.2">
      <c r="B302" s="10"/>
      <c r="C302" s="10"/>
      <c r="D302" s="10"/>
      <c r="E302" s="10"/>
      <c r="F302" s="10"/>
      <c r="G302" s="10"/>
    </row>
    <row r="303" spans="2:7" x14ac:dyDescent="0.2">
      <c r="B303" s="10"/>
      <c r="C303" s="10"/>
      <c r="D303" s="10"/>
      <c r="E303" s="10"/>
      <c r="F303" s="10"/>
      <c r="G303" s="10"/>
    </row>
    <row r="304" spans="2:7" x14ac:dyDescent="0.2">
      <c r="B304" s="10"/>
      <c r="C304" s="10"/>
      <c r="D304" s="10"/>
      <c r="E304" s="10"/>
      <c r="F304" s="10"/>
      <c r="G304" s="10"/>
    </row>
    <row r="305" spans="2:7" x14ac:dyDescent="0.2">
      <c r="B305" s="10"/>
      <c r="C305" s="10"/>
      <c r="D305" s="10"/>
      <c r="E305" s="10"/>
      <c r="F305" s="10"/>
      <c r="G305" s="10"/>
    </row>
    <row r="306" spans="2:7" x14ac:dyDescent="0.2">
      <c r="B306" s="10"/>
      <c r="C306" s="10"/>
      <c r="D306" s="10"/>
      <c r="E306" s="10"/>
      <c r="F306" s="10"/>
      <c r="G306" s="10"/>
    </row>
    <row r="307" spans="2:7" x14ac:dyDescent="0.2">
      <c r="B307" s="10"/>
      <c r="C307" s="10"/>
      <c r="D307" s="10"/>
      <c r="E307" s="10"/>
      <c r="F307" s="10"/>
      <c r="G307" s="10"/>
    </row>
    <row r="308" spans="2:7" x14ac:dyDescent="0.2">
      <c r="B308" s="10"/>
      <c r="C308" s="10"/>
      <c r="D308" s="10"/>
      <c r="E308" s="10"/>
      <c r="F308" s="10"/>
      <c r="G308" s="10"/>
    </row>
    <row r="309" spans="2:7" x14ac:dyDescent="0.2">
      <c r="B309" s="10"/>
      <c r="C309" s="10"/>
      <c r="D309" s="10"/>
      <c r="E309" s="10"/>
      <c r="F309" s="10"/>
      <c r="G309" s="10"/>
    </row>
    <row r="310" spans="2:7" x14ac:dyDescent="0.2">
      <c r="B310" s="10"/>
      <c r="C310" s="10"/>
      <c r="D310" s="10"/>
      <c r="E310" s="10"/>
      <c r="F310" s="10"/>
      <c r="G310" s="10"/>
    </row>
    <row r="311" spans="2:7" x14ac:dyDescent="0.2">
      <c r="B311" s="10"/>
      <c r="C311" s="10"/>
      <c r="D311" s="10"/>
      <c r="E311" s="10"/>
      <c r="F311" s="10"/>
      <c r="G311" s="10"/>
    </row>
    <row r="312" spans="2:7" x14ac:dyDescent="0.2">
      <c r="B312" s="10"/>
      <c r="C312" s="10"/>
      <c r="D312" s="10"/>
      <c r="E312" s="10"/>
      <c r="F312" s="10"/>
      <c r="G312" s="10"/>
    </row>
    <row r="313" spans="2:7" x14ac:dyDescent="0.2">
      <c r="B313" s="10"/>
      <c r="C313" s="10"/>
      <c r="D313" s="10"/>
      <c r="E313" s="10"/>
      <c r="F313" s="10"/>
      <c r="G313" s="10"/>
    </row>
    <row r="314" spans="2:7" x14ac:dyDescent="0.2">
      <c r="B314" s="10"/>
      <c r="C314" s="10"/>
      <c r="D314" s="10"/>
      <c r="E314" s="10"/>
      <c r="F314" s="10"/>
      <c r="G314" s="10"/>
    </row>
    <row r="315" spans="2:7" x14ac:dyDescent="0.2">
      <c r="B315" s="10"/>
      <c r="C315" s="10"/>
      <c r="D315" s="10"/>
      <c r="E315" s="10"/>
      <c r="F315" s="10"/>
      <c r="G315" s="10"/>
    </row>
    <row r="316" spans="2:7" x14ac:dyDescent="0.2">
      <c r="B316" s="10"/>
      <c r="C316" s="10"/>
      <c r="D316" s="10"/>
      <c r="E316" s="10"/>
      <c r="F316" s="10"/>
      <c r="G316" s="10"/>
    </row>
    <row r="317" spans="2:7" x14ac:dyDescent="0.2">
      <c r="B317" s="10"/>
      <c r="C317" s="10"/>
      <c r="D317" s="10"/>
      <c r="E317" s="10"/>
      <c r="F317" s="10"/>
      <c r="G317" s="10"/>
    </row>
    <row r="318" spans="2:7" x14ac:dyDescent="0.2">
      <c r="B318" s="10"/>
      <c r="C318" s="10"/>
      <c r="D318" s="10"/>
      <c r="E318" s="10"/>
      <c r="F318" s="10"/>
      <c r="G318" s="10"/>
    </row>
    <row r="319" spans="2:7" x14ac:dyDescent="0.2">
      <c r="B319" s="10"/>
      <c r="C319" s="10"/>
      <c r="D319" s="10"/>
      <c r="E319" s="10"/>
      <c r="F319" s="10"/>
      <c r="G319" s="10"/>
    </row>
    <row r="320" spans="2:7" x14ac:dyDescent="0.2">
      <c r="B320" s="10"/>
      <c r="C320" s="10"/>
      <c r="D320" s="10"/>
      <c r="E320" s="10"/>
      <c r="F320" s="10"/>
      <c r="G320" s="10"/>
    </row>
    <row r="321" spans="2:7" x14ac:dyDescent="0.2">
      <c r="B321" s="10"/>
      <c r="C321" s="10"/>
      <c r="D321" s="10"/>
      <c r="E321" s="10"/>
      <c r="F321" s="10"/>
      <c r="G321" s="10"/>
    </row>
    <row r="322" spans="2:7" x14ac:dyDescent="0.2">
      <c r="B322" s="10"/>
      <c r="C322" s="10"/>
      <c r="D322" s="10"/>
      <c r="E322" s="10"/>
      <c r="F322" s="10"/>
      <c r="G322" s="10"/>
    </row>
    <row r="323" spans="2:7" x14ac:dyDescent="0.2">
      <c r="B323" s="10"/>
      <c r="C323" s="10"/>
      <c r="D323" s="10"/>
      <c r="E323" s="10"/>
      <c r="F323" s="10"/>
      <c r="G323" s="10"/>
    </row>
    <row r="324" spans="2:7" x14ac:dyDescent="0.2">
      <c r="B324" s="10"/>
      <c r="C324" s="10"/>
      <c r="D324" s="10"/>
      <c r="E324" s="10"/>
      <c r="F324" s="10"/>
      <c r="G324" s="10"/>
    </row>
    <row r="325" spans="2:7" x14ac:dyDescent="0.2">
      <c r="B325" s="10"/>
      <c r="C325" s="10"/>
      <c r="D325" s="10"/>
      <c r="E325" s="10"/>
      <c r="F325" s="10"/>
      <c r="G325" s="10"/>
    </row>
    <row r="326" spans="2:7" x14ac:dyDescent="0.2">
      <c r="B326" s="10"/>
      <c r="C326" s="10"/>
      <c r="D326" s="10"/>
      <c r="E326" s="10"/>
      <c r="F326" s="10"/>
      <c r="G326" s="10"/>
    </row>
    <row r="327" spans="2:7" x14ac:dyDescent="0.2">
      <c r="B327" s="10"/>
      <c r="C327" s="10"/>
      <c r="D327" s="10"/>
      <c r="E327" s="10"/>
      <c r="F327" s="10"/>
      <c r="G327" s="10"/>
    </row>
    <row r="328" spans="2:7" x14ac:dyDescent="0.2">
      <c r="B328" s="10"/>
      <c r="C328" s="10"/>
      <c r="D328" s="10"/>
      <c r="E328" s="10"/>
      <c r="F328" s="10"/>
      <c r="G328" s="10"/>
    </row>
    <row r="329" spans="2:7" x14ac:dyDescent="0.2">
      <c r="B329" s="10"/>
      <c r="C329" s="10"/>
      <c r="D329" s="10"/>
      <c r="E329" s="10"/>
      <c r="F329" s="10"/>
      <c r="G329" s="10"/>
    </row>
    <row r="330" spans="2:7" x14ac:dyDescent="0.2">
      <c r="B330" s="10"/>
      <c r="C330" s="10"/>
      <c r="D330" s="10"/>
      <c r="E330" s="10"/>
      <c r="F330" s="10"/>
      <c r="G330" s="10"/>
    </row>
    <row r="331" spans="2:7" x14ac:dyDescent="0.2">
      <c r="B331" s="10"/>
      <c r="C331" s="10"/>
      <c r="D331" s="10"/>
      <c r="E331" s="10"/>
      <c r="F331" s="10"/>
      <c r="G331" s="10"/>
    </row>
    <row r="332" spans="2:7" x14ac:dyDescent="0.2">
      <c r="B332" s="10"/>
      <c r="C332" s="10"/>
      <c r="D332" s="10"/>
      <c r="E332" s="10"/>
      <c r="F332" s="10"/>
      <c r="G332" s="10"/>
    </row>
    <row r="333" spans="2:7" x14ac:dyDescent="0.2">
      <c r="B333" s="10"/>
      <c r="C333" s="10"/>
      <c r="D333" s="10"/>
      <c r="E333" s="10"/>
      <c r="F333" s="10"/>
      <c r="G333" s="10"/>
    </row>
    <row r="334" spans="2:7" x14ac:dyDescent="0.2">
      <c r="B334" s="10"/>
      <c r="C334" s="10"/>
      <c r="D334" s="10"/>
      <c r="E334" s="10"/>
      <c r="F334" s="10"/>
      <c r="G334" s="10"/>
    </row>
    <row r="335" spans="2:7" x14ac:dyDescent="0.2">
      <c r="B335" s="10"/>
      <c r="C335" s="10"/>
      <c r="D335" s="10"/>
      <c r="E335" s="10"/>
      <c r="F335" s="10"/>
      <c r="G335" s="10"/>
    </row>
    <row r="336" spans="2:7" x14ac:dyDescent="0.2">
      <c r="B336" s="10"/>
      <c r="C336" s="10"/>
      <c r="D336" s="10"/>
      <c r="E336" s="10"/>
      <c r="F336" s="10"/>
      <c r="G336" s="10"/>
    </row>
    <row r="337" spans="2:7" x14ac:dyDescent="0.2">
      <c r="B337" s="10"/>
      <c r="C337" s="10"/>
      <c r="D337" s="10"/>
      <c r="E337" s="10"/>
      <c r="F337" s="10"/>
      <c r="G337" s="10"/>
    </row>
    <row r="338" spans="2:7" x14ac:dyDescent="0.2">
      <c r="B338" s="10"/>
      <c r="C338" s="10"/>
      <c r="D338" s="10"/>
      <c r="E338" s="10"/>
      <c r="F338" s="10"/>
      <c r="G338" s="10"/>
    </row>
    <row r="339" spans="2:7" x14ac:dyDescent="0.2">
      <c r="B339" s="10"/>
      <c r="C339" s="10"/>
      <c r="D339" s="10"/>
      <c r="E339" s="10"/>
      <c r="F339" s="10"/>
      <c r="G339" s="10"/>
    </row>
    <row r="340" spans="2:7" x14ac:dyDescent="0.2">
      <c r="B340" s="10"/>
      <c r="C340" s="10"/>
      <c r="D340" s="10"/>
      <c r="E340" s="10"/>
      <c r="F340" s="10"/>
      <c r="G340" s="10"/>
    </row>
    <row r="341" spans="2:7" x14ac:dyDescent="0.2">
      <c r="B341" s="10"/>
      <c r="C341" s="10"/>
      <c r="D341" s="10"/>
      <c r="E341" s="10"/>
      <c r="F341" s="10"/>
      <c r="G341" s="10"/>
    </row>
    <row r="342" spans="2:7" x14ac:dyDescent="0.2">
      <c r="B342" s="10"/>
      <c r="C342" s="10"/>
      <c r="D342" s="10"/>
      <c r="E342" s="10"/>
      <c r="F342" s="10"/>
      <c r="G342" s="10"/>
    </row>
    <row r="343" spans="2:7" x14ac:dyDescent="0.2">
      <c r="B343" s="10"/>
      <c r="C343" s="10"/>
      <c r="D343" s="10"/>
      <c r="E343" s="10"/>
      <c r="F343" s="10"/>
      <c r="G343" s="10"/>
    </row>
    <row r="344" spans="2:7" x14ac:dyDescent="0.2">
      <c r="B344" s="10"/>
      <c r="C344" s="10"/>
      <c r="D344" s="10"/>
      <c r="E344" s="10"/>
      <c r="F344" s="10"/>
      <c r="G344" s="10"/>
    </row>
    <row r="345" spans="2:7" x14ac:dyDescent="0.2">
      <c r="B345" s="10"/>
      <c r="C345" s="10"/>
      <c r="D345" s="10"/>
      <c r="E345" s="10"/>
      <c r="F345" s="10"/>
      <c r="G345" s="10"/>
    </row>
    <row r="346" spans="2:7" x14ac:dyDescent="0.2">
      <c r="B346" s="10"/>
      <c r="C346" s="10"/>
      <c r="D346" s="10"/>
      <c r="E346" s="10"/>
      <c r="F346" s="10"/>
      <c r="G346" s="10"/>
    </row>
    <row r="347" spans="2:7" x14ac:dyDescent="0.2">
      <c r="B347" s="10"/>
      <c r="C347" s="10"/>
      <c r="D347" s="10"/>
      <c r="E347" s="10"/>
      <c r="F347" s="10"/>
      <c r="G347" s="10"/>
    </row>
    <row r="348" spans="2:7" x14ac:dyDescent="0.2">
      <c r="B348" s="10"/>
      <c r="C348" s="10"/>
      <c r="D348" s="10"/>
      <c r="E348" s="10"/>
      <c r="F348" s="10"/>
      <c r="G348" s="10"/>
    </row>
    <row r="349" spans="2:7" x14ac:dyDescent="0.2">
      <c r="B349" s="10"/>
      <c r="C349" s="10"/>
      <c r="D349" s="10"/>
      <c r="E349" s="10"/>
      <c r="F349" s="10"/>
      <c r="G349" s="10"/>
    </row>
    <row r="350" spans="2:7" x14ac:dyDescent="0.2">
      <c r="B350" s="10"/>
      <c r="C350" s="10"/>
      <c r="D350" s="10"/>
      <c r="E350" s="10"/>
      <c r="F350" s="10"/>
      <c r="G350" s="10"/>
    </row>
    <row r="351" spans="2:7" x14ac:dyDescent="0.2">
      <c r="B351" s="10"/>
      <c r="C351" s="10"/>
      <c r="D351" s="10"/>
      <c r="E351" s="10"/>
      <c r="F351" s="10"/>
      <c r="G351" s="10"/>
    </row>
    <row r="352" spans="2:7" x14ac:dyDescent="0.2">
      <c r="B352" s="10"/>
      <c r="C352" s="10"/>
      <c r="D352" s="10"/>
      <c r="E352" s="10"/>
      <c r="F352" s="10"/>
      <c r="G352" s="10"/>
    </row>
    <row r="353" spans="2:7" x14ac:dyDescent="0.2">
      <c r="B353" s="10"/>
      <c r="C353" s="10"/>
      <c r="D353" s="10"/>
      <c r="E353" s="10"/>
      <c r="F353" s="10"/>
      <c r="G353" s="10"/>
    </row>
    <row r="354" spans="2:7" x14ac:dyDescent="0.2">
      <c r="B354" s="10"/>
      <c r="C354" s="10"/>
      <c r="D354" s="10"/>
      <c r="E354" s="10"/>
      <c r="F354" s="10"/>
      <c r="G354" s="10"/>
    </row>
    <row r="355" spans="2:7" x14ac:dyDescent="0.2">
      <c r="B355" s="10"/>
      <c r="C355" s="10"/>
      <c r="D355" s="10"/>
      <c r="E355" s="10"/>
      <c r="F355" s="10"/>
      <c r="G355" s="10"/>
    </row>
    <row r="356" spans="2:7" x14ac:dyDescent="0.2">
      <c r="B356" s="10"/>
      <c r="C356" s="10"/>
      <c r="D356" s="10"/>
      <c r="E356" s="10"/>
      <c r="F356" s="10"/>
      <c r="G356" s="10"/>
    </row>
    <row r="357" spans="2:7" x14ac:dyDescent="0.2">
      <c r="B357" s="10"/>
      <c r="C357" s="10"/>
      <c r="D357" s="10"/>
      <c r="E357" s="10"/>
      <c r="F357" s="10"/>
      <c r="G357" s="10"/>
    </row>
    <row r="358" spans="2:7" x14ac:dyDescent="0.2">
      <c r="B358" s="10"/>
      <c r="C358" s="10"/>
      <c r="D358" s="10"/>
      <c r="E358" s="10"/>
      <c r="F358" s="10"/>
      <c r="G358" s="10"/>
    </row>
    <row r="359" spans="2:7" x14ac:dyDescent="0.2">
      <c r="B359" s="10"/>
      <c r="C359" s="10"/>
      <c r="D359" s="10"/>
      <c r="E359" s="10"/>
      <c r="F359" s="10"/>
      <c r="G359" s="10"/>
    </row>
    <row r="360" spans="2:7" x14ac:dyDescent="0.2">
      <c r="B360" s="10"/>
      <c r="C360" s="10"/>
      <c r="D360" s="10"/>
      <c r="E360" s="10"/>
      <c r="F360" s="10"/>
      <c r="G360" s="10"/>
    </row>
    <row r="361" spans="2:7" x14ac:dyDescent="0.2">
      <c r="B361" s="10"/>
      <c r="C361" s="10"/>
      <c r="D361" s="10"/>
      <c r="E361" s="10"/>
      <c r="F361" s="10"/>
      <c r="G361" s="10"/>
    </row>
    <row r="362" spans="2:7" x14ac:dyDescent="0.2">
      <c r="B362" s="10"/>
      <c r="C362" s="10"/>
      <c r="D362" s="10"/>
      <c r="E362" s="10"/>
      <c r="F362" s="10"/>
      <c r="G362" s="10"/>
    </row>
    <row r="363" spans="2:7" x14ac:dyDescent="0.2">
      <c r="B363" s="10"/>
      <c r="C363" s="10"/>
      <c r="D363" s="10"/>
      <c r="E363" s="10"/>
      <c r="F363" s="10"/>
      <c r="G363" s="10"/>
    </row>
    <row r="364" spans="2:7" x14ac:dyDescent="0.2">
      <c r="B364" s="10"/>
      <c r="C364" s="10"/>
      <c r="D364" s="10"/>
      <c r="E364" s="10"/>
      <c r="F364" s="10"/>
      <c r="G364" s="10"/>
    </row>
    <row r="365" spans="2:7" x14ac:dyDescent="0.2">
      <c r="B365" s="10"/>
      <c r="C365" s="10"/>
      <c r="D365" s="10"/>
      <c r="E365" s="10"/>
      <c r="F365" s="10"/>
      <c r="G365" s="10"/>
    </row>
    <row r="366" spans="2:7" x14ac:dyDescent="0.2">
      <c r="B366" s="10"/>
      <c r="C366" s="10"/>
      <c r="D366" s="10"/>
      <c r="E366" s="10"/>
      <c r="F366" s="10"/>
      <c r="G366" s="10"/>
    </row>
    <row r="367" spans="2:7" x14ac:dyDescent="0.2">
      <c r="B367" s="10"/>
      <c r="C367" s="10"/>
      <c r="D367" s="10"/>
      <c r="E367" s="10"/>
      <c r="F367" s="10"/>
      <c r="G367" s="10"/>
    </row>
    <row r="368" spans="2:7" x14ac:dyDescent="0.2">
      <c r="B368" s="10"/>
      <c r="C368" s="10"/>
      <c r="D368" s="10"/>
      <c r="E368" s="10"/>
      <c r="F368" s="10"/>
      <c r="G368" s="10"/>
    </row>
    <row r="369" spans="2:7" x14ac:dyDescent="0.2">
      <c r="B369" s="10"/>
      <c r="C369" s="10"/>
      <c r="D369" s="10"/>
      <c r="E369" s="10"/>
      <c r="F369" s="10"/>
      <c r="G369" s="10"/>
    </row>
    <row r="370" spans="2:7" x14ac:dyDescent="0.2">
      <c r="B370" s="10"/>
      <c r="C370" s="10"/>
      <c r="D370" s="10"/>
      <c r="E370" s="10"/>
      <c r="F370" s="10"/>
      <c r="G370" s="10"/>
    </row>
    <row r="371" spans="2:7" x14ac:dyDescent="0.2">
      <c r="B371" s="10"/>
      <c r="C371" s="10"/>
      <c r="D371" s="10"/>
      <c r="E371" s="10"/>
      <c r="F371" s="10"/>
      <c r="G371" s="10"/>
    </row>
    <row r="372" spans="2:7" x14ac:dyDescent="0.2">
      <c r="B372" s="10"/>
      <c r="C372" s="10"/>
      <c r="D372" s="10"/>
      <c r="E372" s="10"/>
      <c r="F372" s="10"/>
      <c r="G372" s="10"/>
    </row>
    <row r="373" spans="2:7" x14ac:dyDescent="0.2">
      <c r="B373" s="10"/>
      <c r="C373" s="10"/>
      <c r="D373" s="10"/>
      <c r="E373" s="10"/>
      <c r="F373" s="10"/>
      <c r="G373" s="10"/>
    </row>
    <row r="374" spans="2:7" x14ac:dyDescent="0.2">
      <c r="B374" s="10"/>
      <c r="C374" s="10"/>
      <c r="D374" s="10"/>
      <c r="E374" s="10"/>
      <c r="F374" s="10"/>
      <c r="G374" s="10"/>
    </row>
    <row r="375" spans="2:7" x14ac:dyDescent="0.2">
      <c r="B375" s="10"/>
      <c r="C375" s="10"/>
      <c r="D375" s="10"/>
      <c r="E375" s="10"/>
      <c r="F375" s="10"/>
      <c r="G375" s="10"/>
    </row>
    <row r="376" spans="2:7" x14ac:dyDescent="0.2">
      <c r="B376" s="10"/>
      <c r="C376" s="10"/>
      <c r="D376" s="10"/>
      <c r="E376" s="10"/>
      <c r="F376" s="10"/>
      <c r="G376" s="10"/>
    </row>
    <row r="377" spans="2:7" x14ac:dyDescent="0.2">
      <c r="B377" s="10"/>
      <c r="C377" s="10"/>
      <c r="D377" s="10"/>
      <c r="E377" s="10"/>
      <c r="F377" s="10"/>
      <c r="G377" s="10"/>
    </row>
    <row r="378" spans="2:7" x14ac:dyDescent="0.2">
      <c r="B378" s="10"/>
      <c r="C378" s="10"/>
      <c r="D378" s="10"/>
      <c r="E378" s="10"/>
      <c r="F378" s="10"/>
      <c r="G378" s="10"/>
    </row>
    <row r="379" spans="2:7" x14ac:dyDescent="0.2">
      <c r="B379" s="10"/>
      <c r="C379" s="10"/>
      <c r="D379" s="10"/>
      <c r="E379" s="10"/>
      <c r="F379" s="10"/>
      <c r="G379" s="10"/>
    </row>
    <row r="380" spans="2:7" x14ac:dyDescent="0.2">
      <c r="B380" s="10"/>
      <c r="C380" s="10"/>
      <c r="D380" s="10"/>
      <c r="E380" s="10"/>
      <c r="F380" s="10"/>
      <c r="G380" s="10"/>
    </row>
    <row r="381" spans="2:7" x14ac:dyDescent="0.2">
      <c r="B381" s="10"/>
      <c r="C381" s="10"/>
      <c r="D381" s="10"/>
      <c r="E381" s="10"/>
      <c r="F381" s="10"/>
      <c r="G381" s="10"/>
    </row>
    <row r="382" spans="2:7" x14ac:dyDescent="0.2">
      <c r="B382" s="10"/>
      <c r="C382" s="10"/>
      <c r="D382" s="10"/>
      <c r="E382" s="10"/>
      <c r="F382" s="10"/>
      <c r="G382" s="10"/>
    </row>
    <row r="383" spans="2:7" x14ac:dyDescent="0.2">
      <c r="B383" s="10"/>
      <c r="C383" s="10"/>
      <c r="D383" s="10"/>
      <c r="E383" s="10"/>
      <c r="F383" s="10"/>
      <c r="G383" s="10"/>
    </row>
    <row r="384" spans="2:7" x14ac:dyDescent="0.2">
      <c r="B384" s="10"/>
      <c r="C384" s="10"/>
      <c r="D384" s="10"/>
      <c r="E384" s="10"/>
      <c r="F384" s="10"/>
      <c r="G384" s="10"/>
    </row>
    <row r="385" spans="2:7" x14ac:dyDescent="0.2">
      <c r="B385" s="10"/>
      <c r="C385" s="10"/>
      <c r="D385" s="10"/>
      <c r="E385" s="10"/>
      <c r="F385" s="10"/>
      <c r="G385" s="10"/>
    </row>
    <row r="386" spans="2:7" x14ac:dyDescent="0.2">
      <c r="B386" s="10"/>
      <c r="C386" s="10"/>
      <c r="D386" s="10"/>
      <c r="E386" s="10"/>
      <c r="F386" s="10"/>
      <c r="G386" s="10"/>
    </row>
    <row r="387" spans="2:7" x14ac:dyDescent="0.2">
      <c r="B387" s="10"/>
      <c r="C387" s="10"/>
      <c r="D387" s="10"/>
      <c r="E387" s="10"/>
      <c r="F387" s="10"/>
      <c r="G387" s="10"/>
    </row>
    <row r="388" spans="2:7" x14ac:dyDescent="0.2">
      <c r="B388" s="10"/>
      <c r="C388" s="10"/>
      <c r="D388" s="10"/>
      <c r="E388" s="10"/>
      <c r="F388" s="10"/>
      <c r="G388" s="10"/>
    </row>
    <row r="389" spans="2:7" x14ac:dyDescent="0.2">
      <c r="B389" s="10"/>
      <c r="C389" s="10"/>
      <c r="D389" s="10"/>
      <c r="E389" s="10"/>
      <c r="F389" s="10"/>
      <c r="G389" s="10"/>
    </row>
    <row r="390" spans="2:7" x14ac:dyDescent="0.2">
      <c r="B390" s="10"/>
      <c r="C390" s="10"/>
      <c r="D390" s="10"/>
      <c r="E390" s="10"/>
      <c r="F390" s="10"/>
      <c r="G390" s="10"/>
    </row>
    <row r="391" spans="2:7" x14ac:dyDescent="0.2">
      <c r="B391" s="10"/>
      <c r="C391" s="10"/>
      <c r="D391" s="10"/>
      <c r="E391" s="10"/>
      <c r="F391" s="10"/>
      <c r="G391" s="10"/>
    </row>
    <row r="392" spans="2:7" x14ac:dyDescent="0.2">
      <c r="B392" s="10"/>
      <c r="C392" s="10"/>
      <c r="D392" s="10"/>
      <c r="E392" s="10"/>
      <c r="F392" s="10"/>
      <c r="G392" s="10"/>
    </row>
    <row r="393" spans="2:7" x14ac:dyDescent="0.2">
      <c r="B393" s="10"/>
      <c r="C393" s="10"/>
      <c r="D393" s="10"/>
      <c r="E393" s="10"/>
      <c r="F393" s="10"/>
      <c r="G393" s="10"/>
    </row>
    <row r="394" spans="2:7" x14ac:dyDescent="0.2">
      <c r="B394" s="10"/>
      <c r="C394" s="10"/>
      <c r="D394" s="10"/>
      <c r="E394" s="10"/>
      <c r="F394" s="10"/>
      <c r="G394" s="10"/>
    </row>
    <row r="395" spans="2:7" x14ac:dyDescent="0.2">
      <c r="B395" s="10"/>
      <c r="C395" s="10"/>
      <c r="D395" s="10"/>
      <c r="E395" s="10"/>
      <c r="F395" s="10"/>
      <c r="G395" s="10"/>
    </row>
    <row r="396" spans="2:7" x14ac:dyDescent="0.2">
      <c r="B396" s="10"/>
      <c r="C396" s="10"/>
      <c r="D396" s="10"/>
      <c r="E396" s="10"/>
      <c r="F396" s="10"/>
      <c r="G396" s="10"/>
    </row>
    <row r="397" spans="2:7" x14ac:dyDescent="0.2">
      <c r="B397" s="10"/>
      <c r="C397" s="10"/>
      <c r="D397" s="10"/>
      <c r="E397" s="10"/>
      <c r="F397" s="10"/>
      <c r="G397" s="10"/>
    </row>
    <row r="398" spans="2:7" x14ac:dyDescent="0.2">
      <c r="B398" s="10"/>
      <c r="C398" s="10"/>
      <c r="D398" s="10"/>
      <c r="E398" s="10"/>
      <c r="F398" s="10"/>
      <c r="G398" s="10"/>
    </row>
    <row r="399" spans="2:7" x14ac:dyDescent="0.2">
      <c r="B399" s="10"/>
      <c r="C399" s="10"/>
      <c r="D399" s="10"/>
      <c r="E399" s="10"/>
      <c r="F399" s="10"/>
      <c r="G399" s="10"/>
    </row>
    <row r="400" spans="2:7" x14ac:dyDescent="0.2">
      <c r="B400" s="10"/>
      <c r="C400" s="10"/>
      <c r="D400" s="10"/>
      <c r="E400" s="10"/>
      <c r="F400" s="10"/>
      <c r="G400" s="10"/>
    </row>
    <row r="401" spans="2:7" x14ac:dyDescent="0.2">
      <c r="B401" s="10"/>
      <c r="C401" s="10"/>
      <c r="D401" s="10"/>
      <c r="E401" s="10"/>
      <c r="F401" s="10"/>
      <c r="G401" s="10"/>
    </row>
    <row r="402" spans="2:7" x14ac:dyDescent="0.2">
      <c r="B402" s="10"/>
      <c r="C402" s="10"/>
      <c r="D402" s="10"/>
      <c r="E402" s="10"/>
      <c r="F402" s="10"/>
      <c r="G402" s="10"/>
    </row>
    <row r="403" spans="2:7" x14ac:dyDescent="0.2">
      <c r="B403" s="10"/>
      <c r="C403" s="10"/>
      <c r="D403" s="10"/>
      <c r="E403" s="10"/>
      <c r="F403" s="10"/>
      <c r="G403" s="10"/>
    </row>
    <row r="404" spans="2:7" x14ac:dyDescent="0.2">
      <c r="B404" s="10"/>
      <c r="C404" s="10"/>
      <c r="D404" s="10"/>
      <c r="E404" s="10"/>
      <c r="F404" s="10"/>
      <c r="G404" s="10"/>
    </row>
    <row r="405" spans="2:7" x14ac:dyDescent="0.2">
      <c r="B405" s="10"/>
      <c r="C405" s="10"/>
      <c r="D405" s="10"/>
      <c r="E405" s="10"/>
      <c r="F405" s="10"/>
      <c r="G405" s="10"/>
    </row>
    <row r="406" spans="2:7" x14ac:dyDescent="0.2">
      <c r="B406" s="10"/>
      <c r="C406" s="10"/>
      <c r="D406" s="10"/>
      <c r="E406" s="10"/>
      <c r="F406" s="10"/>
      <c r="G406" s="10"/>
    </row>
    <row r="407" spans="2:7" x14ac:dyDescent="0.2">
      <c r="B407" s="10"/>
      <c r="C407" s="10"/>
      <c r="D407" s="10"/>
      <c r="E407" s="10"/>
      <c r="F407" s="10"/>
      <c r="G407" s="10"/>
    </row>
    <row r="408" spans="2:7" x14ac:dyDescent="0.2">
      <c r="B408" s="10"/>
      <c r="C408" s="10"/>
      <c r="D408" s="10"/>
      <c r="E408" s="10"/>
      <c r="F408" s="10"/>
      <c r="G408" s="10"/>
    </row>
    <row r="409" spans="2:7" x14ac:dyDescent="0.2">
      <c r="B409" s="10"/>
      <c r="C409" s="10"/>
      <c r="D409" s="10"/>
      <c r="E409" s="10"/>
      <c r="F409" s="10"/>
      <c r="G409" s="10"/>
    </row>
    <row r="410" spans="2:7" x14ac:dyDescent="0.2">
      <c r="B410" s="10"/>
      <c r="C410" s="10"/>
      <c r="D410" s="10"/>
      <c r="E410" s="10"/>
      <c r="F410" s="10"/>
      <c r="G410" s="10"/>
    </row>
    <row r="411" spans="2:7" x14ac:dyDescent="0.2">
      <c r="B411" s="10"/>
      <c r="C411" s="10"/>
      <c r="D411" s="10"/>
      <c r="E411" s="10"/>
      <c r="F411" s="10"/>
      <c r="G411" s="10"/>
    </row>
    <row r="412" spans="2:7" x14ac:dyDescent="0.2">
      <c r="B412" s="10"/>
      <c r="C412" s="10"/>
      <c r="D412" s="10"/>
      <c r="E412" s="10"/>
      <c r="F412" s="10"/>
      <c r="G412" s="10"/>
    </row>
    <row r="413" spans="2:7" x14ac:dyDescent="0.2">
      <c r="B413" s="10"/>
      <c r="C413" s="10"/>
      <c r="D413" s="10"/>
      <c r="E413" s="10"/>
      <c r="F413" s="10"/>
      <c r="G413" s="10"/>
    </row>
    <row r="414" spans="2:7" x14ac:dyDescent="0.2">
      <c r="B414" s="10"/>
      <c r="C414" s="10"/>
      <c r="D414" s="10"/>
      <c r="E414" s="10"/>
      <c r="F414" s="10"/>
      <c r="G414" s="10"/>
    </row>
    <row r="415" spans="2:7" x14ac:dyDescent="0.2">
      <c r="B415" s="10"/>
      <c r="C415" s="10"/>
      <c r="D415" s="10"/>
      <c r="E415" s="10"/>
      <c r="F415" s="10"/>
      <c r="G415" s="10"/>
    </row>
    <row r="416" spans="2:7" x14ac:dyDescent="0.2">
      <c r="B416" s="10"/>
      <c r="C416" s="10"/>
      <c r="D416" s="10"/>
      <c r="E416" s="10"/>
      <c r="F416" s="10"/>
      <c r="G416" s="10"/>
    </row>
    <row r="417" spans="2:7" x14ac:dyDescent="0.2">
      <c r="B417" s="10"/>
      <c r="C417" s="10"/>
      <c r="D417" s="10"/>
      <c r="E417" s="10"/>
      <c r="F417" s="10"/>
      <c r="G417" s="10"/>
    </row>
    <row r="418" spans="2:7" x14ac:dyDescent="0.2">
      <c r="B418" s="10"/>
      <c r="C418" s="10"/>
      <c r="D418" s="10"/>
      <c r="E418" s="10"/>
      <c r="F418" s="10"/>
      <c r="G418" s="10"/>
    </row>
    <row r="419" spans="2:7" x14ac:dyDescent="0.2">
      <c r="B419" s="10"/>
      <c r="C419" s="10"/>
      <c r="D419" s="10"/>
      <c r="E419" s="10"/>
      <c r="F419" s="10"/>
      <c r="G419" s="10"/>
    </row>
    <row r="420" spans="2:7" x14ac:dyDescent="0.2">
      <c r="B420" s="10"/>
      <c r="C420" s="10"/>
      <c r="D420" s="10"/>
      <c r="E420" s="10"/>
      <c r="F420" s="10"/>
      <c r="G420" s="10"/>
    </row>
    <row r="421" spans="2:7" x14ac:dyDescent="0.2">
      <c r="B421" s="10"/>
      <c r="C421" s="10"/>
      <c r="D421" s="10"/>
      <c r="E421" s="10"/>
      <c r="F421" s="10"/>
      <c r="G421" s="10"/>
    </row>
    <row r="422" spans="2:7" x14ac:dyDescent="0.2">
      <c r="B422" s="10"/>
      <c r="C422" s="10"/>
      <c r="D422" s="10"/>
      <c r="E422" s="10"/>
      <c r="F422" s="10"/>
      <c r="G422" s="10"/>
    </row>
    <row r="423" spans="2:7" x14ac:dyDescent="0.2">
      <c r="B423" s="10"/>
      <c r="C423" s="10"/>
      <c r="D423" s="10"/>
      <c r="E423" s="10"/>
      <c r="F423" s="10"/>
      <c r="G423" s="10"/>
    </row>
    <row r="424" spans="2:7" x14ac:dyDescent="0.2">
      <c r="B424" s="10"/>
      <c r="C424" s="10"/>
      <c r="D424" s="10"/>
      <c r="E424" s="10"/>
      <c r="F424" s="10"/>
      <c r="G424" s="10"/>
    </row>
    <row r="425" spans="2:7" x14ac:dyDescent="0.2">
      <c r="B425" s="10"/>
      <c r="C425" s="10"/>
      <c r="D425" s="10"/>
      <c r="E425" s="10"/>
      <c r="F425" s="10"/>
      <c r="G425" s="10"/>
    </row>
    <row r="426" spans="2:7" x14ac:dyDescent="0.2">
      <c r="B426" s="10"/>
      <c r="C426" s="10"/>
      <c r="D426" s="10"/>
      <c r="E426" s="10"/>
      <c r="F426" s="10"/>
      <c r="G426" s="10"/>
    </row>
    <row r="427" spans="2:7" x14ac:dyDescent="0.2">
      <c r="B427" s="10"/>
      <c r="C427" s="10"/>
      <c r="D427" s="10"/>
      <c r="E427" s="10"/>
      <c r="F427" s="10"/>
      <c r="G427" s="10"/>
    </row>
    <row r="428" spans="2:7" x14ac:dyDescent="0.2">
      <c r="B428" s="10"/>
      <c r="C428" s="10"/>
      <c r="D428" s="10"/>
      <c r="E428" s="10"/>
      <c r="F428" s="10"/>
      <c r="G428" s="10"/>
    </row>
    <row r="429" spans="2:7" x14ac:dyDescent="0.2">
      <c r="B429" s="10"/>
      <c r="C429" s="10"/>
      <c r="D429" s="10"/>
      <c r="E429" s="10"/>
      <c r="F429" s="10"/>
      <c r="G429" s="10"/>
    </row>
    <row r="430" spans="2:7" x14ac:dyDescent="0.2">
      <c r="B430" s="10"/>
      <c r="C430" s="10"/>
      <c r="D430" s="10"/>
      <c r="E430" s="10"/>
      <c r="F430" s="10"/>
      <c r="G430" s="10"/>
    </row>
    <row r="431" spans="2:7" x14ac:dyDescent="0.2">
      <c r="B431" s="10"/>
      <c r="C431" s="10"/>
      <c r="D431" s="10"/>
      <c r="E431" s="10"/>
      <c r="F431" s="10"/>
      <c r="G431" s="10"/>
    </row>
    <row r="432" spans="2:7" x14ac:dyDescent="0.2">
      <c r="B432" s="10"/>
      <c r="C432" s="10"/>
      <c r="D432" s="10"/>
      <c r="E432" s="10"/>
      <c r="F432" s="10"/>
      <c r="G432" s="10"/>
    </row>
    <row r="433" spans="2:7" x14ac:dyDescent="0.2">
      <c r="B433" s="10"/>
      <c r="C433" s="10"/>
      <c r="D433" s="10"/>
      <c r="E433" s="10"/>
      <c r="F433" s="10"/>
      <c r="G433" s="10"/>
    </row>
    <row r="434" spans="2:7" x14ac:dyDescent="0.2">
      <c r="B434" s="10"/>
      <c r="C434" s="10"/>
      <c r="D434" s="10"/>
      <c r="E434" s="10"/>
      <c r="F434" s="10"/>
      <c r="G434" s="10"/>
    </row>
    <row r="435" spans="2:7" x14ac:dyDescent="0.2">
      <c r="B435" s="10"/>
      <c r="C435" s="10"/>
      <c r="D435" s="10"/>
      <c r="E435" s="10"/>
      <c r="F435" s="10"/>
      <c r="G435" s="10"/>
    </row>
    <row r="436" spans="2:7" x14ac:dyDescent="0.2">
      <c r="B436" s="10"/>
      <c r="C436" s="10"/>
      <c r="D436" s="10"/>
      <c r="E436" s="10"/>
      <c r="F436" s="10"/>
      <c r="G436" s="10"/>
    </row>
    <row r="437" spans="2:7" x14ac:dyDescent="0.2">
      <c r="B437" s="10"/>
      <c r="C437" s="10"/>
      <c r="D437" s="10"/>
      <c r="E437" s="10"/>
      <c r="F437" s="10"/>
      <c r="G437" s="10"/>
    </row>
    <row r="438" spans="2:7" x14ac:dyDescent="0.2">
      <c r="B438" s="10"/>
      <c r="C438" s="10"/>
      <c r="D438" s="10"/>
      <c r="E438" s="10"/>
      <c r="F438" s="10"/>
      <c r="G438" s="10"/>
    </row>
    <row r="439" spans="2:7" x14ac:dyDescent="0.2">
      <c r="B439" s="10"/>
      <c r="C439" s="10"/>
      <c r="D439" s="10"/>
      <c r="E439" s="10"/>
      <c r="F439" s="10"/>
      <c r="G439" s="10"/>
    </row>
    <row r="440" spans="2:7" x14ac:dyDescent="0.2">
      <c r="B440" s="10"/>
      <c r="C440" s="10"/>
      <c r="D440" s="10"/>
      <c r="E440" s="10"/>
      <c r="F440" s="10"/>
      <c r="G440" s="10"/>
    </row>
    <row r="441" spans="2:7" x14ac:dyDescent="0.2">
      <c r="B441" s="10"/>
      <c r="C441" s="10"/>
      <c r="D441" s="10"/>
      <c r="E441" s="10"/>
      <c r="F441" s="10"/>
      <c r="G441" s="10"/>
    </row>
    <row r="442" spans="2:7" x14ac:dyDescent="0.2">
      <c r="B442" s="10"/>
      <c r="C442" s="10"/>
      <c r="D442" s="10"/>
      <c r="E442" s="10"/>
      <c r="F442" s="10"/>
      <c r="G442" s="10"/>
    </row>
    <row r="443" spans="2:7" x14ac:dyDescent="0.2">
      <c r="B443" s="10"/>
      <c r="C443" s="10"/>
      <c r="D443" s="10"/>
      <c r="E443" s="10"/>
      <c r="F443" s="10"/>
      <c r="G443" s="10"/>
    </row>
    <row r="444" spans="2:7" x14ac:dyDescent="0.2">
      <c r="B444" s="10"/>
      <c r="C444" s="10"/>
      <c r="D444" s="10"/>
      <c r="E444" s="10"/>
      <c r="F444" s="10"/>
      <c r="G444" s="10"/>
    </row>
    <row r="445" spans="2:7" x14ac:dyDescent="0.2">
      <c r="B445" s="10"/>
      <c r="C445" s="10"/>
      <c r="D445" s="10"/>
      <c r="E445" s="10"/>
      <c r="F445" s="10"/>
      <c r="G445" s="10"/>
    </row>
    <row r="446" spans="2:7" x14ac:dyDescent="0.2">
      <c r="B446" s="10"/>
      <c r="C446" s="10"/>
      <c r="D446" s="10"/>
      <c r="E446" s="10"/>
      <c r="F446" s="10"/>
      <c r="G446" s="10"/>
    </row>
    <row r="447" spans="2:7" x14ac:dyDescent="0.2">
      <c r="B447" s="10"/>
      <c r="C447" s="10"/>
      <c r="D447" s="10"/>
      <c r="E447" s="10"/>
      <c r="F447" s="10"/>
      <c r="G447" s="10"/>
    </row>
    <row r="448" spans="2:7" x14ac:dyDescent="0.2">
      <c r="B448" s="10"/>
      <c r="C448" s="10"/>
      <c r="D448" s="10"/>
      <c r="E448" s="10"/>
      <c r="F448" s="10"/>
      <c r="G448" s="10"/>
    </row>
    <row r="449" spans="2:7" x14ac:dyDescent="0.2">
      <c r="B449" s="10"/>
      <c r="C449" s="10"/>
      <c r="D449" s="10"/>
      <c r="E449" s="10"/>
      <c r="F449" s="10"/>
      <c r="G449" s="10"/>
    </row>
    <row r="450" spans="2:7" x14ac:dyDescent="0.2">
      <c r="B450" s="10"/>
      <c r="C450" s="10"/>
      <c r="D450" s="10"/>
      <c r="E450" s="10"/>
      <c r="F450" s="10"/>
      <c r="G450" s="10"/>
    </row>
    <row r="451" spans="2:7" x14ac:dyDescent="0.2">
      <c r="B451" s="10"/>
      <c r="C451" s="10"/>
      <c r="D451" s="10"/>
      <c r="E451" s="10"/>
      <c r="F451" s="10"/>
      <c r="G451" s="10"/>
    </row>
    <row r="452" spans="2:7" x14ac:dyDescent="0.2">
      <c r="B452" s="10"/>
      <c r="C452" s="10"/>
      <c r="D452" s="10"/>
      <c r="E452" s="10"/>
      <c r="F452" s="10"/>
      <c r="G452" s="10"/>
    </row>
    <row r="453" spans="2:7" x14ac:dyDescent="0.2">
      <c r="B453" s="10"/>
      <c r="C453" s="10"/>
      <c r="D453" s="10"/>
      <c r="E453" s="10"/>
      <c r="F453" s="10"/>
      <c r="G453" s="10"/>
    </row>
    <row r="454" spans="2:7" x14ac:dyDescent="0.2">
      <c r="B454" s="10"/>
      <c r="C454" s="10"/>
      <c r="D454" s="10"/>
      <c r="E454" s="10"/>
      <c r="F454" s="10"/>
      <c r="G454" s="10"/>
    </row>
    <row r="455" spans="2:7" x14ac:dyDescent="0.2">
      <c r="B455" s="10"/>
      <c r="C455" s="10"/>
      <c r="D455" s="10"/>
      <c r="E455" s="10"/>
      <c r="F455" s="10"/>
      <c r="G455" s="10"/>
    </row>
    <row r="456" spans="2:7" x14ac:dyDescent="0.2">
      <c r="B456" s="10"/>
      <c r="C456" s="10"/>
      <c r="D456" s="10"/>
      <c r="E456" s="10"/>
      <c r="F456" s="10"/>
      <c r="G456" s="10"/>
    </row>
    <row r="457" spans="2:7" x14ac:dyDescent="0.2">
      <c r="B457" s="10"/>
      <c r="C457" s="10"/>
      <c r="D457" s="10"/>
      <c r="E457" s="10"/>
      <c r="F457" s="10"/>
      <c r="G457" s="10"/>
    </row>
    <row r="458" spans="2:7" x14ac:dyDescent="0.2">
      <c r="B458" s="10"/>
      <c r="C458" s="10"/>
      <c r="D458" s="10"/>
      <c r="E458" s="10"/>
      <c r="F458" s="10"/>
      <c r="G458" s="10"/>
    </row>
    <row r="459" spans="2:7" x14ac:dyDescent="0.2">
      <c r="B459" s="10"/>
      <c r="C459" s="10"/>
      <c r="D459" s="10"/>
      <c r="E459" s="10"/>
      <c r="F459" s="10"/>
      <c r="G459" s="10"/>
    </row>
    <row r="460" spans="2:7" x14ac:dyDescent="0.2">
      <c r="B460" s="10"/>
      <c r="C460" s="10"/>
      <c r="D460" s="10"/>
      <c r="E460" s="10"/>
      <c r="F460" s="10"/>
      <c r="G460" s="10"/>
    </row>
    <row r="461" spans="2:7" x14ac:dyDescent="0.2">
      <c r="B461" s="10"/>
      <c r="C461" s="10"/>
      <c r="D461" s="10"/>
      <c r="E461" s="10"/>
      <c r="F461" s="10"/>
      <c r="G461" s="10"/>
    </row>
    <row r="462" spans="2:7" x14ac:dyDescent="0.2">
      <c r="B462" s="10"/>
      <c r="C462" s="10"/>
      <c r="D462" s="10"/>
      <c r="E462" s="10"/>
      <c r="F462" s="10"/>
      <c r="G462" s="10"/>
    </row>
    <row r="463" spans="2:7" x14ac:dyDescent="0.2">
      <c r="B463" s="10"/>
      <c r="C463" s="10"/>
      <c r="D463" s="10"/>
      <c r="E463" s="10"/>
      <c r="F463" s="10"/>
      <c r="G463" s="10"/>
    </row>
    <row r="464" spans="2:7" x14ac:dyDescent="0.2">
      <c r="B464" s="10"/>
      <c r="C464" s="10"/>
      <c r="D464" s="10"/>
      <c r="E464" s="10"/>
      <c r="F464" s="10"/>
      <c r="G464" s="10"/>
    </row>
    <row r="465" spans="2:7" x14ac:dyDescent="0.2">
      <c r="B465" s="10"/>
      <c r="C465" s="10"/>
      <c r="D465" s="10"/>
      <c r="E465" s="10"/>
      <c r="F465" s="10"/>
      <c r="G465" s="10"/>
    </row>
    <row r="466" spans="2:7" x14ac:dyDescent="0.2">
      <c r="B466" s="10"/>
      <c r="C466" s="10"/>
      <c r="D466" s="10"/>
      <c r="E466" s="10"/>
      <c r="F466" s="10"/>
      <c r="G466" s="10"/>
    </row>
    <row r="467" spans="2:7" x14ac:dyDescent="0.2">
      <c r="B467" s="10"/>
      <c r="C467" s="10"/>
      <c r="D467" s="10"/>
      <c r="E467" s="10"/>
      <c r="F467" s="10"/>
      <c r="G467" s="10"/>
    </row>
    <row r="468" spans="2:7" x14ac:dyDescent="0.2">
      <c r="B468" s="10"/>
      <c r="C468" s="10"/>
      <c r="D468" s="10"/>
      <c r="E468" s="10"/>
      <c r="F468" s="10"/>
      <c r="G468" s="10"/>
    </row>
    <row r="469" spans="2:7" x14ac:dyDescent="0.2">
      <c r="B469" s="10"/>
      <c r="C469" s="10"/>
      <c r="D469" s="10"/>
      <c r="E469" s="10"/>
      <c r="F469" s="10"/>
      <c r="G469" s="10"/>
    </row>
    <row r="470" spans="2:7" x14ac:dyDescent="0.2">
      <c r="B470" s="10"/>
      <c r="C470" s="10"/>
      <c r="D470" s="10"/>
      <c r="E470" s="10"/>
      <c r="F470" s="10"/>
      <c r="G470" s="10"/>
    </row>
    <row r="471" spans="2:7" x14ac:dyDescent="0.2">
      <c r="B471" s="10"/>
      <c r="C471" s="10"/>
      <c r="D471" s="10"/>
      <c r="E471" s="10"/>
      <c r="F471" s="10"/>
      <c r="G471" s="10"/>
    </row>
    <row r="472" spans="2:7" x14ac:dyDescent="0.2">
      <c r="B472" s="10"/>
      <c r="C472" s="10"/>
      <c r="D472" s="10"/>
      <c r="E472" s="10"/>
      <c r="F472" s="10"/>
      <c r="G472" s="10"/>
    </row>
    <row r="473" spans="2:7" x14ac:dyDescent="0.2">
      <c r="B473" s="10"/>
      <c r="C473" s="10"/>
      <c r="D473" s="10"/>
      <c r="E473" s="10"/>
      <c r="F473" s="10"/>
      <c r="G473" s="10"/>
    </row>
    <row r="474" spans="2:7" x14ac:dyDescent="0.2">
      <c r="B474" s="10"/>
      <c r="C474" s="10"/>
      <c r="D474" s="10"/>
      <c r="E474" s="10"/>
      <c r="F474" s="10"/>
      <c r="G474" s="10"/>
    </row>
    <row r="475" spans="2:7" x14ac:dyDescent="0.2">
      <c r="B475" s="10"/>
      <c r="C475" s="10"/>
      <c r="D475" s="10"/>
      <c r="E475" s="10"/>
      <c r="F475" s="10"/>
      <c r="G475" s="10"/>
    </row>
    <row r="476" spans="2:7" x14ac:dyDescent="0.2">
      <c r="B476" s="10"/>
      <c r="C476" s="10"/>
      <c r="D476" s="10"/>
      <c r="E476" s="10"/>
      <c r="F476" s="10"/>
      <c r="G476" s="10"/>
    </row>
    <row r="477" spans="2:7" x14ac:dyDescent="0.2">
      <c r="B477" s="10"/>
      <c r="C477" s="10"/>
      <c r="D477" s="10"/>
      <c r="E477" s="10"/>
      <c r="F477" s="10"/>
      <c r="G477" s="10"/>
    </row>
    <row r="478" spans="2:7" x14ac:dyDescent="0.2">
      <c r="B478" s="10"/>
      <c r="C478" s="10"/>
      <c r="D478" s="10"/>
      <c r="E478" s="10"/>
      <c r="F478" s="10"/>
      <c r="G478" s="10"/>
    </row>
    <row r="479" spans="2:7" x14ac:dyDescent="0.2">
      <c r="B479" s="10"/>
      <c r="C479" s="10"/>
      <c r="D479" s="10"/>
      <c r="E479" s="10"/>
      <c r="F479" s="10"/>
      <c r="G479" s="10"/>
    </row>
    <row r="480" spans="2:7" x14ac:dyDescent="0.2">
      <c r="B480" s="10"/>
      <c r="C480" s="10"/>
      <c r="D480" s="10"/>
      <c r="E480" s="10"/>
      <c r="F480" s="10"/>
      <c r="G480" s="10"/>
    </row>
    <row r="481" spans="2:7" x14ac:dyDescent="0.2">
      <c r="B481" s="10"/>
      <c r="C481" s="10"/>
      <c r="D481" s="10"/>
      <c r="E481" s="10"/>
      <c r="F481" s="10"/>
      <c r="G481" s="10"/>
    </row>
    <row r="482" spans="2:7" x14ac:dyDescent="0.2">
      <c r="B482" s="10"/>
      <c r="C482" s="10"/>
      <c r="D482" s="10"/>
      <c r="E482" s="10"/>
      <c r="F482" s="10"/>
      <c r="G482" s="10"/>
    </row>
    <row r="483" spans="2:7" x14ac:dyDescent="0.2">
      <c r="B483" s="10"/>
      <c r="C483" s="10"/>
      <c r="D483" s="10"/>
      <c r="E483" s="10"/>
      <c r="F483" s="10"/>
      <c r="G483" s="10"/>
    </row>
    <row r="484" spans="2:7" x14ac:dyDescent="0.2">
      <c r="B484" s="10"/>
      <c r="C484" s="10"/>
      <c r="D484" s="10"/>
      <c r="E484" s="10"/>
      <c r="F484" s="10"/>
      <c r="G484" s="10"/>
    </row>
    <row r="485" spans="2:7" x14ac:dyDescent="0.2">
      <c r="B485" s="10"/>
      <c r="C485" s="10"/>
      <c r="D485" s="10"/>
      <c r="E485" s="10"/>
      <c r="F485" s="10"/>
      <c r="G485" s="10"/>
    </row>
    <row r="486" spans="2:7" x14ac:dyDescent="0.2">
      <c r="B486" s="10"/>
      <c r="C486" s="10"/>
      <c r="D486" s="10"/>
      <c r="E486" s="10"/>
      <c r="F486" s="10"/>
      <c r="G486" s="10"/>
    </row>
    <row r="487" spans="2:7" x14ac:dyDescent="0.2">
      <c r="B487" s="10"/>
      <c r="C487" s="10"/>
      <c r="D487" s="10"/>
      <c r="E487" s="10"/>
      <c r="F487" s="10"/>
      <c r="G487" s="10"/>
    </row>
    <row r="488" spans="2:7" x14ac:dyDescent="0.2">
      <c r="B488" s="10"/>
      <c r="C488" s="10"/>
      <c r="D488" s="10"/>
      <c r="E488" s="10"/>
      <c r="F488" s="10"/>
      <c r="G488" s="10"/>
    </row>
    <row r="489" spans="2:7" x14ac:dyDescent="0.2">
      <c r="B489" s="10"/>
      <c r="C489" s="10"/>
      <c r="D489" s="10"/>
      <c r="E489" s="10"/>
      <c r="F489" s="10"/>
      <c r="G489" s="10"/>
    </row>
    <row r="490" spans="2:7" x14ac:dyDescent="0.2">
      <c r="B490" s="10"/>
      <c r="C490" s="10"/>
      <c r="D490" s="10"/>
      <c r="E490" s="10"/>
      <c r="F490" s="10"/>
      <c r="G490" s="10"/>
    </row>
    <row r="491" spans="2:7" x14ac:dyDescent="0.2">
      <c r="B491" s="10"/>
      <c r="C491" s="10"/>
      <c r="D491" s="10"/>
      <c r="E491" s="10"/>
      <c r="F491" s="10"/>
      <c r="G491" s="10"/>
    </row>
    <row r="492" spans="2:7" x14ac:dyDescent="0.2">
      <c r="B492" s="10"/>
      <c r="C492" s="10"/>
      <c r="D492" s="10"/>
      <c r="E492" s="10"/>
      <c r="F492" s="10"/>
      <c r="G492" s="10"/>
    </row>
    <row r="493" spans="2:7" x14ac:dyDescent="0.2">
      <c r="B493" s="10"/>
      <c r="C493" s="10"/>
      <c r="D493" s="10"/>
      <c r="E493" s="10"/>
      <c r="F493" s="10"/>
      <c r="G493" s="10"/>
    </row>
    <row r="494" spans="2:7" x14ac:dyDescent="0.2">
      <c r="B494" s="10"/>
      <c r="C494" s="10"/>
      <c r="D494" s="10"/>
      <c r="E494" s="10"/>
      <c r="F494" s="10"/>
      <c r="G494" s="10"/>
    </row>
    <row r="495" spans="2:7" x14ac:dyDescent="0.2">
      <c r="B495" s="10"/>
      <c r="C495" s="10"/>
      <c r="D495" s="10"/>
      <c r="E495" s="10"/>
      <c r="F495" s="10"/>
      <c r="G495" s="10"/>
    </row>
    <row r="496" spans="2:7" x14ac:dyDescent="0.2">
      <c r="B496" s="10"/>
      <c r="C496" s="10"/>
      <c r="D496" s="10"/>
      <c r="E496" s="10"/>
      <c r="F496" s="10"/>
      <c r="G496" s="10"/>
    </row>
    <row r="497" spans="2:7" x14ac:dyDescent="0.2">
      <c r="B497" s="10"/>
      <c r="C497" s="10"/>
      <c r="D497" s="10"/>
      <c r="E497" s="10"/>
      <c r="F497" s="10"/>
      <c r="G497" s="10"/>
    </row>
    <row r="498" spans="2:7" x14ac:dyDescent="0.2">
      <c r="B498" s="10"/>
      <c r="C498" s="10"/>
      <c r="D498" s="10"/>
      <c r="E498" s="10"/>
      <c r="F498" s="10"/>
      <c r="G498" s="10"/>
    </row>
    <row r="499" spans="2:7" x14ac:dyDescent="0.2">
      <c r="B499" s="10"/>
      <c r="C499" s="10"/>
      <c r="D499" s="10"/>
      <c r="E499" s="10"/>
      <c r="F499" s="10"/>
      <c r="G499" s="10"/>
    </row>
    <row r="500" spans="2:7" x14ac:dyDescent="0.2">
      <c r="B500" s="10"/>
      <c r="C500" s="10"/>
      <c r="D500" s="10"/>
      <c r="E500" s="10"/>
      <c r="F500" s="10"/>
      <c r="G500" s="10"/>
    </row>
    <row r="501" spans="2:7" x14ac:dyDescent="0.2">
      <c r="B501" s="10"/>
      <c r="C501" s="10"/>
      <c r="D501" s="10"/>
      <c r="E501" s="10"/>
      <c r="F501" s="10"/>
      <c r="G501" s="10"/>
    </row>
    <row r="502" spans="2:7" x14ac:dyDescent="0.2">
      <c r="B502" s="10"/>
      <c r="C502" s="10"/>
      <c r="D502" s="10"/>
      <c r="E502" s="10"/>
      <c r="F502" s="10"/>
      <c r="G502" s="10"/>
    </row>
    <row r="503" spans="2:7" x14ac:dyDescent="0.2">
      <c r="B503" s="10"/>
      <c r="C503" s="10"/>
      <c r="D503" s="10"/>
      <c r="E503" s="10"/>
      <c r="F503" s="10"/>
      <c r="G503" s="10"/>
    </row>
    <row r="504" spans="2:7" x14ac:dyDescent="0.2">
      <c r="B504" s="10"/>
      <c r="C504" s="10"/>
      <c r="D504" s="10"/>
      <c r="E504" s="10"/>
      <c r="F504" s="10"/>
      <c r="G504" s="10"/>
    </row>
    <row r="505" spans="2:7" x14ac:dyDescent="0.2">
      <c r="B505" s="10"/>
      <c r="C505" s="10"/>
      <c r="D505" s="10"/>
      <c r="E505" s="10"/>
      <c r="F505" s="10"/>
      <c r="G505" s="10"/>
    </row>
    <row r="506" spans="2:7" x14ac:dyDescent="0.2">
      <c r="B506" s="10"/>
      <c r="C506" s="10"/>
      <c r="D506" s="10"/>
      <c r="E506" s="10"/>
      <c r="F506" s="10"/>
      <c r="G506" s="10"/>
    </row>
    <row r="507" spans="2:7" x14ac:dyDescent="0.2">
      <c r="B507" s="10"/>
      <c r="C507" s="10"/>
      <c r="D507" s="10"/>
      <c r="E507" s="10"/>
      <c r="F507" s="10"/>
      <c r="G507" s="10"/>
    </row>
    <row r="508" spans="2:7" x14ac:dyDescent="0.2">
      <c r="B508" s="10"/>
      <c r="C508" s="10"/>
      <c r="D508" s="10"/>
      <c r="E508" s="10"/>
      <c r="F508" s="10"/>
      <c r="G508" s="10"/>
    </row>
    <row r="509" spans="2:7" x14ac:dyDescent="0.2">
      <c r="B509" s="10"/>
      <c r="C509" s="10"/>
      <c r="D509" s="10"/>
      <c r="E509" s="10"/>
      <c r="F509" s="10"/>
      <c r="G509" s="10"/>
    </row>
    <row r="510" spans="2:7" x14ac:dyDescent="0.2">
      <c r="B510" s="10"/>
      <c r="C510" s="10"/>
      <c r="D510" s="10"/>
      <c r="E510" s="10"/>
      <c r="F510" s="10"/>
      <c r="G510" s="10"/>
    </row>
    <row r="511" spans="2:7" x14ac:dyDescent="0.2">
      <c r="B511" s="10"/>
      <c r="C511" s="10"/>
      <c r="D511" s="10"/>
      <c r="E511" s="10"/>
      <c r="F511" s="10"/>
      <c r="G511" s="10"/>
    </row>
    <row r="512" spans="2:7" x14ac:dyDescent="0.2">
      <c r="B512" s="10"/>
      <c r="C512" s="10"/>
      <c r="D512" s="10"/>
      <c r="E512" s="10"/>
      <c r="F512" s="10"/>
      <c r="G512" s="10"/>
    </row>
    <row r="513" spans="2:7" x14ac:dyDescent="0.2">
      <c r="B513" s="10"/>
      <c r="C513" s="10"/>
      <c r="D513" s="10"/>
      <c r="E513" s="10"/>
      <c r="F513" s="10"/>
      <c r="G513" s="10"/>
    </row>
    <row r="514" spans="2:7" x14ac:dyDescent="0.2">
      <c r="B514" s="10"/>
      <c r="C514" s="10"/>
      <c r="D514" s="10"/>
      <c r="E514" s="10"/>
      <c r="F514" s="10"/>
      <c r="G514" s="10"/>
    </row>
    <row r="515" spans="2:7" x14ac:dyDescent="0.2">
      <c r="B515" s="10"/>
      <c r="C515" s="10"/>
      <c r="D515" s="10"/>
      <c r="E515" s="10"/>
      <c r="F515" s="10"/>
      <c r="G515" s="10"/>
    </row>
    <row r="516" spans="2:7" x14ac:dyDescent="0.2">
      <c r="B516" s="10"/>
      <c r="C516" s="10"/>
      <c r="D516" s="10"/>
      <c r="E516" s="10"/>
      <c r="F516" s="10"/>
      <c r="G516" s="10"/>
    </row>
    <row r="517" spans="2:7" x14ac:dyDescent="0.2">
      <c r="B517" s="10"/>
      <c r="C517" s="10"/>
      <c r="D517" s="10"/>
      <c r="E517" s="10"/>
      <c r="F517" s="10"/>
      <c r="G517" s="10"/>
    </row>
    <row r="518" spans="2:7" x14ac:dyDescent="0.2">
      <c r="B518" s="10"/>
      <c r="C518" s="10"/>
      <c r="D518" s="10"/>
      <c r="E518" s="10"/>
      <c r="F518" s="10"/>
      <c r="G518" s="10"/>
    </row>
    <row r="519" spans="2:7" x14ac:dyDescent="0.2">
      <c r="B519" s="10"/>
      <c r="C519" s="10"/>
      <c r="D519" s="10"/>
      <c r="E519" s="10"/>
      <c r="F519" s="10"/>
      <c r="G519" s="10"/>
    </row>
    <row r="520" spans="2:7" x14ac:dyDescent="0.2">
      <c r="B520" s="10"/>
      <c r="C520" s="10"/>
      <c r="D520" s="10"/>
      <c r="E520" s="10"/>
      <c r="F520" s="10"/>
      <c r="G520" s="10"/>
    </row>
    <row r="521" spans="2:7" x14ac:dyDescent="0.2">
      <c r="B521" s="10"/>
      <c r="C521" s="10"/>
      <c r="D521" s="10"/>
      <c r="E521" s="10"/>
      <c r="F521" s="10"/>
      <c r="G521" s="10"/>
    </row>
    <row r="522" spans="2:7" x14ac:dyDescent="0.2">
      <c r="B522" s="10"/>
      <c r="C522" s="10"/>
      <c r="D522" s="10"/>
      <c r="E522" s="10"/>
      <c r="F522" s="10"/>
      <c r="G522" s="10"/>
    </row>
    <row r="523" spans="2:7" x14ac:dyDescent="0.2">
      <c r="B523" s="10"/>
      <c r="C523" s="10"/>
      <c r="D523" s="10"/>
      <c r="E523" s="10"/>
      <c r="F523" s="10"/>
      <c r="G523" s="10"/>
    </row>
    <row r="524" spans="2:7" x14ac:dyDescent="0.2">
      <c r="B524" s="10"/>
      <c r="C524" s="10"/>
      <c r="D524" s="10"/>
      <c r="E524" s="10"/>
      <c r="F524" s="10"/>
      <c r="G524" s="10"/>
    </row>
    <row r="525" spans="2:7" x14ac:dyDescent="0.2">
      <c r="B525" s="10"/>
      <c r="C525" s="10"/>
      <c r="D525" s="10"/>
      <c r="E525" s="10"/>
      <c r="F525" s="10"/>
      <c r="G525" s="10"/>
    </row>
    <row r="526" spans="2:7" x14ac:dyDescent="0.2">
      <c r="B526" s="10"/>
      <c r="C526" s="10"/>
      <c r="D526" s="10"/>
      <c r="E526" s="10"/>
      <c r="F526" s="10"/>
      <c r="G526" s="10"/>
    </row>
    <row r="527" spans="2:7" x14ac:dyDescent="0.2">
      <c r="B527" s="10"/>
      <c r="C527" s="10"/>
      <c r="D527" s="10"/>
      <c r="E527" s="10"/>
      <c r="F527" s="10"/>
      <c r="G527" s="10"/>
    </row>
    <row r="528" spans="2:7" x14ac:dyDescent="0.2">
      <c r="B528" s="10"/>
      <c r="C528" s="10"/>
      <c r="D528" s="10"/>
      <c r="E528" s="10"/>
      <c r="F528" s="10"/>
      <c r="G528" s="10"/>
    </row>
    <row r="529" spans="2:7" x14ac:dyDescent="0.2">
      <c r="B529" s="10"/>
      <c r="C529" s="10"/>
      <c r="D529" s="10"/>
      <c r="E529" s="10"/>
      <c r="F529" s="10"/>
      <c r="G529" s="10"/>
    </row>
    <row r="530" spans="2:7" x14ac:dyDescent="0.2">
      <c r="B530" s="10"/>
      <c r="C530" s="10"/>
      <c r="D530" s="10"/>
      <c r="E530" s="10"/>
      <c r="F530" s="10"/>
      <c r="G530" s="10"/>
    </row>
    <row r="531" spans="2:7" x14ac:dyDescent="0.2">
      <c r="B531" s="10"/>
      <c r="C531" s="10"/>
      <c r="D531" s="10"/>
      <c r="E531" s="10"/>
      <c r="F531" s="10"/>
      <c r="G531" s="10"/>
    </row>
    <row r="532" spans="2:7" x14ac:dyDescent="0.2">
      <c r="B532" s="10"/>
      <c r="C532" s="10"/>
      <c r="D532" s="10"/>
      <c r="E532" s="10"/>
      <c r="F532" s="10"/>
      <c r="G532" s="10"/>
    </row>
    <row r="533" spans="2:7" x14ac:dyDescent="0.2">
      <c r="B533" s="10"/>
      <c r="C533" s="10"/>
      <c r="D533" s="10"/>
      <c r="E533" s="10"/>
      <c r="F533" s="10"/>
      <c r="G533" s="10"/>
    </row>
    <row r="534" spans="2:7" x14ac:dyDescent="0.2">
      <c r="B534" s="10"/>
      <c r="C534" s="10"/>
      <c r="D534" s="10"/>
      <c r="E534" s="10"/>
      <c r="F534" s="10"/>
      <c r="G534" s="10"/>
    </row>
    <row r="535" spans="2:7" x14ac:dyDescent="0.2">
      <c r="B535" s="10"/>
      <c r="C535" s="10"/>
      <c r="D535" s="10"/>
      <c r="E535" s="10"/>
      <c r="F535" s="10"/>
      <c r="G535" s="10"/>
    </row>
    <row r="536" spans="2:7" x14ac:dyDescent="0.2">
      <c r="B536" s="10"/>
      <c r="C536" s="10"/>
      <c r="D536" s="10"/>
      <c r="E536" s="10"/>
      <c r="F536" s="10"/>
      <c r="G536" s="10"/>
    </row>
    <row r="537" spans="2:7" x14ac:dyDescent="0.2">
      <c r="B537" s="10"/>
      <c r="C537" s="10"/>
      <c r="D537" s="10"/>
      <c r="E537" s="10"/>
      <c r="F537" s="10"/>
      <c r="G537" s="10"/>
    </row>
    <row r="538" spans="2:7" x14ac:dyDescent="0.2">
      <c r="B538" s="10"/>
      <c r="C538" s="10"/>
      <c r="D538" s="10"/>
      <c r="E538" s="10"/>
      <c r="F538" s="10"/>
      <c r="G538" s="10"/>
    </row>
    <row r="539" spans="2:7" x14ac:dyDescent="0.2">
      <c r="B539" s="10"/>
      <c r="C539" s="10"/>
      <c r="D539" s="10"/>
      <c r="E539" s="10"/>
      <c r="F539" s="10"/>
      <c r="G539" s="10"/>
    </row>
    <row r="540" spans="2:7" x14ac:dyDescent="0.2">
      <c r="B540" s="10"/>
      <c r="C540" s="10"/>
      <c r="D540" s="10"/>
      <c r="E540" s="10"/>
      <c r="F540" s="10"/>
      <c r="G540" s="10"/>
    </row>
    <row r="541" spans="2:7" x14ac:dyDescent="0.2">
      <c r="B541" s="10"/>
      <c r="C541" s="10"/>
      <c r="D541" s="10"/>
      <c r="E541" s="10"/>
      <c r="F541" s="10"/>
      <c r="G541" s="10"/>
    </row>
    <row r="542" spans="2:7" x14ac:dyDescent="0.2">
      <c r="B542" s="10"/>
      <c r="C542" s="10"/>
      <c r="D542" s="10"/>
      <c r="E542" s="10"/>
      <c r="F542" s="10"/>
      <c r="G542" s="10"/>
    </row>
    <row r="543" spans="2:7" x14ac:dyDescent="0.2">
      <c r="B543" s="10"/>
      <c r="C543" s="10"/>
      <c r="D543" s="10"/>
      <c r="E543" s="10"/>
      <c r="F543" s="10"/>
      <c r="G543" s="10"/>
    </row>
    <row r="544" spans="2:7" x14ac:dyDescent="0.2">
      <c r="B544" s="10"/>
      <c r="C544" s="10"/>
      <c r="D544" s="10"/>
      <c r="E544" s="10"/>
      <c r="F544" s="10"/>
      <c r="G544" s="10"/>
    </row>
    <row r="545" spans="2:7" x14ac:dyDescent="0.2">
      <c r="B545" s="10"/>
      <c r="C545" s="10"/>
      <c r="D545" s="10"/>
      <c r="E545" s="10"/>
      <c r="F545" s="10"/>
      <c r="G545" s="10"/>
    </row>
    <row r="546" spans="2:7" x14ac:dyDescent="0.2">
      <c r="B546" s="10"/>
      <c r="C546" s="10"/>
      <c r="D546" s="10"/>
      <c r="E546" s="10"/>
      <c r="F546" s="10"/>
      <c r="G546" s="10"/>
    </row>
    <row r="547" spans="2:7" x14ac:dyDescent="0.2">
      <c r="B547" s="10"/>
      <c r="C547" s="10"/>
      <c r="D547" s="10"/>
      <c r="E547" s="10"/>
      <c r="F547" s="10"/>
      <c r="G547" s="10"/>
    </row>
    <row r="548" spans="2:7" x14ac:dyDescent="0.2">
      <c r="B548" s="10"/>
      <c r="C548" s="10"/>
      <c r="D548" s="10"/>
      <c r="E548" s="10"/>
      <c r="F548" s="10"/>
      <c r="G548" s="10"/>
    </row>
    <row r="549" spans="2:7" x14ac:dyDescent="0.2">
      <c r="B549" s="10"/>
      <c r="C549" s="10"/>
      <c r="D549" s="10"/>
      <c r="E549" s="10"/>
      <c r="F549" s="10"/>
      <c r="G549" s="10"/>
    </row>
    <row r="550" spans="2:7" x14ac:dyDescent="0.2">
      <c r="B550" s="10"/>
      <c r="C550" s="10"/>
      <c r="D550" s="10"/>
      <c r="E550" s="10"/>
      <c r="F550" s="10"/>
      <c r="G550" s="10"/>
    </row>
    <row r="551" spans="2:7" x14ac:dyDescent="0.2">
      <c r="B551" s="10"/>
      <c r="C551" s="10"/>
      <c r="D551" s="10"/>
      <c r="E551" s="10"/>
      <c r="F551" s="10"/>
      <c r="G551" s="10"/>
    </row>
    <row r="552" spans="2:7" x14ac:dyDescent="0.2">
      <c r="B552" s="10"/>
      <c r="C552" s="10"/>
      <c r="D552" s="10"/>
      <c r="E552" s="10"/>
      <c r="F552" s="10"/>
      <c r="G552" s="10"/>
    </row>
    <row r="553" spans="2:7" x14ac:dyDescent="0.2">
      <c r="B553" s="10"/>
      <c r="C553" s="10"/>
      <c r="D553" s="10"/>
      <c r="E553" s="10"/>
      <c r="F553" s="10"/>
      <c r="G553" s="10"/>
    </row>
    <row r="554" spans="2:7" x14ac:dyDescent="0.2">
      <c r="B554" s="10"/>
      <c r="C554" s="10"/>
      <c r="D554" s="10"/>
      <c r="E554" s="10"/>
      <c r="F554" s="10"/>
      <c r="G554" s="10"/>
    </row>
    <row r="555" spans="2:7" x14ac:dyDescent="0.2">
      <c r="B555" s="10"/>
      <c r="C555" s="10"/>
      <c r="D555" s="10"/>
      <c r="E555" s="10"/>
      <c r="F555" s="10"/>
      <c r="G555" s="10"/>
    </row>
    <row r="556" spans="2:7" x14ac:dyDescent="0.2">
      <c r="B556" s="10"/>
      <c r="C556" s="10"/>
      <c r="D556" s="10"/>
      <c r="E556" s="10"/>
      <c r="F556" s="10"/>
      <c r="G556" s="10"/>
    </row>
    <row r="557" spans="2:7" x14ac:dyDescent="0.2">
      <c r="B557" s="10"/>
      <c r="C557" s="10"/>
      <c r="D557" s="10"/>
      <c r="E557" s="10"/>
      <c r="F557" s="10"/>
      <c r="G557" s="10"/>
    </row>
    <row r="558" spans="2:7" x14ac:dyDescent="0.2">
      <c r="B558" s="10"/>
      <c r="C558" s="10"/>
      <c r="D558" s="10"/>
      <c r="E558" s="10"/>
      <c r="F558" s="10"/>
      <c r="G558" s="10"/>
    </row>
    <row r="559" spans="2:7" x14ac:dyDescent="0.2">
      <c r="B559" s="10"/>
      <c r="C559" s="10"/>
      <c r="D559" s="10"/>
      <c r="E559" s="10"/>
      <c r="F559" s="10"/>
      <c r="G559" s="10"/>
    </row>
    <row r="560" spans="2:7" x14ac:dyDescent="0.2">
      <c r="B560" s="10"/>
      <c r="C560" s="10"/>
      <c r="D560" s="10"/>
      <c r="E560" s="10"/>
      <c r="F560" s="10"/>
      <c r="G560" s="10"/>
    </row>
    <row r="561" spans="2:7" x14ac:dyDescent="0.2">
      <c r="B561" s="10"/>
      <c r="C561" s="10"/>
      <c r="D561" s="10"/>
      <c r="E561" s="10"/>
      <c r="F561" s="10"/>
      <c r="G561" s="10"/>
    </row>
    <row r="562" spans="2:7" x14ac:dyDescent="0.2">
      <c r="B562" s="10"/>
      <c r="C562" s="10"/>
      <c r="D562" s="10"/>
      <c r="E562" s="10"/>
      <c r="F562" s="10"/>
      <c r="G562" s="10"/>
    </row>
    <row r="563" spans="2:7" x14ac:dyDescent="0.2">
      <c r="B563" s="10"/>
      <c r="C563" s="10"/>
      <c r="D563" s="10"/>
      <c r="E563" s="10"/>
      <c r="F563" s="10"/>
      <c r="G563" s="10"/>
    </row>
    <row r="564" spans="2:7" x14ac:dyDescent="0.2">
      <c r="B564" s="10"/>
      <c r="C564" s="10"/>
      <c r="D564" s="10"/>
      <c r="E564" s="10"/>
      <c r="F564" s="10"/>
      <c r="G564" s="10"/>
    </row>
    <row r="565" spans="2:7" x14ac:dyDescent="0.2">
      <c r="B565" s="10"/>
      <c r="C565" s="10"/>
      <c r="D565" s="10"/>
      <c r="E565" s="10"/>
      <c r="F565" s="10"/>
      <c r="G565" s="10"/>
    </row>
    <row r="566" spans="2:7" x14ac:dyDescent="0.2">
      <c r="B566" s="10"/>
      <c r="C566" s="10"/>
      <c r="D566" s="10"/>
      <c r="E566" s="10"/>
      <c r="F566" s="10"/>
      <c r="G566" s="10"/>
    </row>
    <row r="567" spans="2:7" x14ac:dyDescent="0.2">
      <c r="B567" s="10"/>
      <c r="C567" s="10"/>
      <c r="D567" s="10"/>
      <c r="E567" s="10"/>
      <c r="F567" s="10"/>
      <c r="G567" s="10"/>
    </row>
    <row r="568" spans="2:7" x14ac:dyDescent="0.2">
      <c r="B568" s="10"/>
      <c r="C568" s="10"/>
      <c r="D568" s="10"/>
      <c r="E568" s="10"/>
      <c r="F568" s="10"/>
      <c r="G568" s="10"/>
    </row>
    <row r="569" spans="2:7" x14ac:dyDescent="0.2">
      <c r="B569" s="10"/>
      <c r="C569" s="10"/>
      <c r="D569" s="10"/>
      <c r="E569" s="10"/>
      <c r="F569" s="10"/>
      <c r="G569" s="10"/>
    </row>
    <row r="570" spans="2:7" x14ac:dyDescent="0.2">
      <c r="B570" s="10"/>
      <c r="C570" s="10"/>
      <c r="D570" s="10"/>
      <c r="E570" s="10"/>
      <c r="F570" s="10"/>
      <c r="G570" s="10"/>
    </row>
    <row r="571" spans="2:7" x14ac:dyDescent="0.2">
      <c r="B571" s="10"/>
      <c r="C571" s="10"/>
      <c r="D571" s="10"/>
      <c r="E571" s="10"/>
      <c r="F571" s="10"/>
      <c r="G571" s="10"/>
    </row>
    <row r="572" spans="2:7" x14ac:dyDescent="0.2">
      <c r="B572" s="10"/>
      <c r="C572" s="10"/>
      <c r="D572" s="10"/>
      <c r="E572" s="10"/>
      <c r="F572" s="10"/>
      <c r="G572" s="10"/>
    </row>
    <row r="573" spans="2:7" x14ac:dyDescent="0.2">
      <c r="B573" s="10"/>
      <c r="C573" s="10"/>
      <c r="D573" s="10"/>
      <c r="E573" s="10"/>
      <c r="F573" s="10"/>
      <c r="G573" s="10"/>
    </row>
    <row r="574" spans="2:7" x14ac:dyDescent="0.2">
      <c r="B574" s="10"/>
      <c r="C574" s="10"/>
      <c r="D574" s="10"/>
      <c r="E574" s="10"/>
      <c r="F574" s="10"/>
      <c r="G574" s="10"/>
    </row>
    <row r="575" spans="2:7" x14ac:dyDescent="0.2">
      <c r="B575" s="10"/>
      <c r="C575" s="10"/>
      <c r="D575" s="10"/>
      <c r="E575" s="10"/>
      <c r="F575" s="10"/>
      <c r="G575" s="10"/>
    </row>
    <row r="576" spans="2:7" x14ac:dyDescent="0.2">
      <c r="B576" s="10"/>
      <c r="C576" s="10"/>
      <c r="D576" s="10"/>
      <c r="E576" s="10"/>
      <c r="F576" s="10"/>
      <c r="G576" s="10"/>
    </row>
    <row r="577" spans="2:7" x14ac:dyDescent="0.2">
      <c r="B577" s="10"/>
      <c r="C577" s="10"/>
      <c r="D577" s="10"/>
      <c r="E577" s="10"/>
      <c r="F577" s="10"/>
      <c r="G577" s="10"/>
    </row>
    <row r="578" spans="2:7" x14ac:dyDescent="0.2">
      <c r="B578" s="10"/>
      <c r="C578" s="10"/>
      <c r="D578" s="10"/>
      <c r="E578" s="10"/>
      <c r="F578" s="10"/>
      <c r="G578" s="10"/>
    </row>
    <row r="579" spans="2:7" x14ac:dyDescent="0.2">
      <c r="B579" s="10"/>
      <c r="C579" s="10"/>
      <c r="D579" s="10"/>
      <c r="E579" s="10"/>
      <c r="F579" s="10"/>
      <c r="G579" s="10"/>
    </row>
    <row r="580" spans="2:7" x14ac:dyDescent="0.2">
      <c r="B580" s="10"/>
      <c r="C580" s="10"/>
      <c r="D580" s="10"/>
      <c r="E580" s="10"/>
      <c r="F580" s="10"/>
      <c r="G580" s="10"/>
    </row>
    <row r="581" spans="2:7" x14ac:dyDescent="0.2">
      <c r="B581" s="10"/>
      <c r="C581" s="10"/>
      <c r="D581" s="10"/>
      <c r="E581" s="10"/>
      <c r="F581" s="10"/>
      <c r="G581" s="10"/>
    </row>
    <row r="582" spans="2:7" x14ac:dyDescent="0.2">
      <c r="B582" s="10"/>
      <c r="C582" s="10"/>
      <c r="D582" s="10"/>
      <c r="E582" s="10"/>
      <c r="F582" s="10"/>
      <c r="G582" s="10"/>
    </row>
    <row r="583" spans="2:7" x14ac:dyDescent="0.2">
      <c r="B583" s="10"/>
      <c r="C583" s="10"/>
      <c r="D583" s="10"/>
      <c r="E583" s="10"/>
      <c r="F583" s="10"/>
      <c r="G583" s="10"/>
    </row>
    <row r="584" spans="2:7" x14ac:dyDescent="0.2">
      <c r="B584" s="10"/>
      <c r="C584" s="10"/>
      <c r="D584" s="10"/>
      <c r="E584" s="10"/>
      <c r="F584" s="10"/>
      <c r="G584" s="10"/>
    </row>
    <row r="585" spans="2:7" x14ac:dyDescent="0.2">
      <c r="B585" s="10"/>
      <c r="C585" s="10"/>
      <c r="D585" s="10"/>
      <c r="E585" s="10"/>
      <c r="F585" s="10"/>
      <c r="G585" s="10"/>
    </row>
    <row r="586" spans="2:7" x14ac:dyDescent="0.2">
      <c r="B586" s="10"/>
      <c r="C586" s="10"/>
      <c r="D586" s="10"/>
      <c r="E586" s="10"/>
      <c r="F586" s="10"/>
      <c r="G586" s="10"/>
    </row>
    <row r="587" spans="2:7" x14ac:dyDescent="0.2">
      <c r="B587" s="10"/>
      <c r="C587" s="10"/>
      <c r="D587" s="10"/>
      <c r="E587" s="10"/>
      <c r="F587" s="10"/>
      <c r="G587" s="10"/>
    </row>
    <row r="588" spans="2:7" x14ac:dyDescent="0.2">
      <c r="B588" s="10"/>
      <c r="C588" s="10"/>
      <c r="D588" s="10"/>
      <c r="E588" s="10"/>
      <c r="F588" s="10"/>
      <c r="G588" s="10"/>
    </row>
    <row r="589" spans="2:7" x14ac:dyDescent="0.2">
      <c r="B589" s="10"/>
      <c r="C589" s="10"/>
      <c r="D589" s="10"/>
      <c r="E589" s="10"/>
      <c r="F589" s="10"/>
      <c r="G589" s="10"/>
    </row>
    <row r="590" spans="2:7" x14ac:dyDescent="0.2">
      <c r="B590" s="10"/>
      <c r="C590" s="10"/>
      <c r="D590" s="10"/>
      <c r="E590" s="10"/>
      <c r="F590" s="10"/>
      <c r="G590" s="10"/>
    </row>
    <row r="591" spans="2:7" x14ac:dyDescent="0.2">
      <c r="B591" s="10"/>
      <c r="C591" s="10"/>
      <c r="D591" s="10"/>
      <c r="E591" s="10"/>
      <c r="F591" s="10"/>
      <c r="G591" s="10"/>
    </row>
    <row r="592" spans="2:7" x14ac:dyDescent="0.2">
      <c r="B592" s="10"/>
      <c r="C592" s="10"/>
      <c r="D592" s="10"/>
      <c r="E592" s="10"/>
      <c r="F592" s="10"/>
      <c r="G592" s="10"/>
    </row>
    <row r="593" spans="2:7" x14ac:dyDescent="0.2">
      <c r="B593" s="10"/>
      <c r="C593" s="10"/>
      <c r="D593" s="10"/>
      <c r="E593" s="10"/>
      <c r="F593" s="10"/>
      <c r="G593" s="10"/>
    </row>
    <row r="594" spans="2:7" x14ac:dyDescent="0.2">
      <c r="B594" s="10"/>
      <c r="C594" s="10"/>
      <c r="D594" s="10"/>
      <c r="E594" s="10"/>
      <c r="F594" s="10"/>
      <c r="G594" s="10"/>
    </row>
    <row r="595" spans="2:7" x14ac:dyDescent="0.2">
      <c r="B595" s="10"/>
      <c r="C595" s="10"/>
      <c r="D595" s="10"/>
      <c r="E595" s="10"/>
      <c r="F595" s="10"/>
      <c r="G595" s="10"/>
    </row>
    <row r="596" spans="2:7" x14ac:dyDescent="0.2">
      <c r="B596" s="10"/>
      <c r="C596" s="10"/>
      <c r="D596" s="10"/>
      <c r="E596" s="10"/>
      <c r="F596" s="10"/>
      <c r="G596" s="10"/>
    </row>
    <row r="597" spans="2:7" x14ac:dyDescent="0.2">
      <c r="B597" s="10"/>
      <c r="C597" s="10"/>
      <c r="D597" s="10"/>
      <c r="E597" s="10"/>
      <c r="F597" s="10"/>
      <c r="G597" s="10"/>
    </row>
    <row r="598" spans="2:7" x14ac:dyDescent="0.2">
      <c r="B598" s="10"/>
      <c r="C598" s="10"/>
      <c r="D598" s="10"/>
      <c r="E598" s="10"/>
      <c r="F598" s="10"/>
      <c r="G598" s="10"/>
    </row>
    <row r="599" spans="2:7" x14ac:dyDescent="0.2">
      <c r="B599" s="10"/>
      <c r="C599" s="10"/>
      <c r="D599" s="10"/>
      <c r="E599" s="10"/>
      <c r="F599" s="10"/>
      <c r="G599" s="10"/>
    </row>
    <row r="600" spans="2:7" x14ac:dyDescent="0.2">
      <c r="B600" s="10"/>
      <c r="C600" s="10"/>
      <c r="D600" s="10"/>
      <c r="E600" s="10"/>
      <c r="F600" s="10"/>
      <c r="G600" s="10"/>
    </row>
    <row r="601" spans="2:7" x14ac:dyDescent="0.2">
      <c r="B601" s="10"/>
      <c r="C601" s="10"/>
      <c r="D601" s="10"/>
      <c r="E601" s="10"/>
      <c r="F601" s="10"/>
      <c r="G601" s="10"/>
    </row>
    <row r="602" spans="2:7" x14ac:dyDescent="0.2">
      <c r="B602" s="10"/>
      <c r="C602" s="10"/>
      <c r="D602" s="10"/>
      <c r="E602" s="10"/>
      <c r="F602" s="10"/>
      <c r="G602" s="10"/>
    </row>
    <row r="603" spans="2:7" x14ac:dyDescent="0.2">
      <c r="B603" s="10"/>
      <c r="C603" s="10"/>
      <c r="D603" s="10"/>
      <c r="E603" s="10"/>
      <c r="F603" s="10"/>
      <c r="G603" s="10"/>
    </row>
    <row r="604" spans="2:7" x14ac:dyDescent="0.2">
      <c r="B604" s="10"/>
      <c r="C604" s="10"/>
      <c r="D604" s="10"/>
      <c r="E604" s="10"/>
      <c r="F604" s="10"/>
      <c r="G604" s="10"/>
    </row>
    <row r="605" spans="2:7" x14ac:dyDescent="0.2">
      <c r="B605" s="10"/>
      <c r="C605" s="10"/>
      <c r="D605" s="10"/>
      <c r="E605" s="10"/>
      <c r="F605" s="10"/>
      <c r="G605" s="10"/>
    </row>
    <row r="606" spans="2:7" x14ac:dyDescent="0.2">
      <c r="B606" s="10"/>
      <c r="C606" s="10"/>
      <c r="D606" s="10"/>
      <c r="E606" s="10"/>
      <c r="F606" s="10"/>
      <c r="G606" s="10"/>
    </row>
    <row r="607" spans="2:7" x14ac:dyDescent="0.2">
      <c r="B607" s="10"/>
      <c r="C607" s="10"/>
      <c r="D607" s="10"/>
      <c r="E607" s="10"/>
      <c r="F607" s="10"/>
      <c r="G607" s="10"/>
    </row>
    <row r="608" spans="2:7" x14ac:dyDescent="0.2">
      <c r="B608" s="10"/>
      <c r="C608" s="10"/>
      <c r="D608" s="10"/>
      <c r="E608" s="10"/>
      <c r="F608" s="10"/>
      <c r="G608" s="10"/>
    </row>
    <row r="609" spans="2:7" x14ac:dyDescent="0.2">
      <c r="B609" s="10"/>
      <c r="C609" s="10"/>
      <c r="D609" s="10"/>
      <c r="E609" s="10"/>
      <c r="F609" s="10"/>
      <c r="G609" s="10"/>
    </row>
    <row r="610" spans="2:7" x14ac:dyDescent="0.2">
      <c r="B610" s="10"/>
      <c r="C610" s="10"/>
      <c r="D610" s="10"/>
      <c r="E610" s="10"/>
      <c r="F610" s="10"/>
      <c r="G610" s="10"/>
    </row>
    <row r="611" spans="2:7" x14ac:dyDescent="0.2">
      <c r="B611" s="10"/>
      <c r="C611" s="10"/>
      <c r="D611" s="10"/>
      <c r="E611" s="10"/>
      <c r="F611" s="10"/>
      <c r="G611" s="10"/>
    </row>
    <row r="612" spans="2:7" x14ac:dyDescent="0.2">
      <c r="B612" s="10"/>
      <c r="C612" s="10"/>
      <c r="D612" s="10"/>
      <c r="E612" s="10"/>
      <c r="F612" s="10"/>
      <c r="G612" s="10"/>
    </row>
    <row r="613" spans="2:7" x14ac:dyDescent="0.2">
      <c r="B613" s="10"/>
      <c r="C613" s="10"/>
      <c r="D613" s="10"/>
      <c r="E613" s="10"/>
      <c r="F613" s="10"/>
      <c r="G613" s="10"/>
    </row>
    <row r="614" spans="2:7" x14ac:dyDescent="0.2">
      <c r="B614" s="10"/>
      <c r="C614" s="10"/>
      <c r="D614" s="10"/>
      <c r="E614" s="10"/>
      <c r="F614" s="10"/>
      <c r="G614" s="10"/>
    </row>
    <row r="615" spans="2:7" x14ac:dyDescent="0.2">
      <c r="B615" s="10"/>
      <c r="C615" s="10"/>
      <c r="D615" s="10"/>
      <c r="E615" s="10"/>
      <c r="F615" s="10"/>
      <c r="G615" s="10"/>
    </row>
    <row r="616" spans="2:7" x14ac:dyDescent="0.2">
      <c r="B616" s="10"/>
      <c r="C616" s="10"/>
      <c r="D616" s="10"/>
      <c r="E616" s="10"/>
      <c r="F616" s="10"/>
      <c r="G616" s="10"/>
    </row>
    <row r="617" spans="2:7" x14ac:dyDescent="0.2">
      <c r="B617" s="10"/>
      <c r="C617" s="10"/>
      <c r="D617" s="10"/>
      <c r="E617" s="10"/>
      <c r="F617" s="10"/>
      <c r="G617" s="10"/>
    </row>
    <row r="618" spans="2:7" x14ac:dyDescent="0.2">
      <c r="B618" s="10"/>
      <c r="C618" s="10"/>
      <c r="D618" s="10"/>
      <c r="E618" s="10"/>
      <c r="F618" s="10"/>
      <c r="G618" s="10"/>
    </row>
    <row r="619" spans="2:7" x14ac:dyDescent="0.2">
      <c r="B619" s="10"/>
      <c r="C619" s="10"/>
      <c r="D619" s="10"/>
      <c r="E619" s="10"/>
      <c r="F619" s="10"/>
      <c r="G619" s="10"/>
    </row>
    <row r="620" spans="2:7" x14ac:dyDescent="0.2">
      <c r="B620" s="10"/>
      <c r="C620" s="10"/>
      <c r="D620" s="10"/>
      <c r="E620" s="10"/>
      <c r="F620" s="10"/>
      <c r="G620" s="10"/>
    </row>
    <row r="621" spans="2:7" x14ac:dyDescent="0.2">
      <c r="B621" s="10"/>
      <c r="C621" s="10"/>
      <c r="D621" s="10"/>
      <c r="E621" s="10"/>
      <c r="F621" s="10"/>
      <c r="G621" s="10"/>
    </row>
    <row r="622" spans="2:7" x14ac:dyDescent="0.2">
      <c r="B622" s="10"/>
      <c r="C622" s="10"/>
      <c r="D622" s="10"/>
      <c r="E622" s="10"/>
      <c r="F622" s="10"/>
      <c r="G622" s="10"/>
    </row>
    <row r="623" spans="2:7" x14ac:dyDescent="0.2">
      <c r="B623" s="10"/>
      <c r="C623" s="10"/>
      <c r="D623" s="10"/>
      <c r="E623" s="10"/>
      <c r="F623" s="10"/>
      <c r="G623" s="10"/>
    </row>
    <row r="624" spans="2:7" x14ac:dyDescent="0.2">
      <c r="B624" s="10"/>
      <c r="C624" s="10"/>
      <c r="D624" s="10"/>
      <c r="E624" s="10"/>
      <c r="F624" s="10"/>
      <c r="G624" s="10"/>
    </row>
    <row r="625" spans="2:7" x14ac:dyDescent="0.2">
      <c r="B625" s="10"/>
      <c r="C625" s="10"/>
      <c r="D625" s="10"/>
      <c r="E625" s="10"/>
      <c r="F625" s="10"/>
      <c r="G625" s="10"/>
    </row>
    <row r="626" spans="2:7" x14ac:dyDescent="0.2">
      <c r="B626" s="10"/>
      <c r="C626" s="10"/>
      <c r="D626" s="10"/>
      <c r="E626" s="10"/>
      <c r="F626" s="10"/>
      <c r="G626" s="10"/>
    </row>
    <row r="627" spans="2:7" x14ac:dyDescent="0.2">
      <c r="B627" s="10"/>
      <c r="C627" s="10"/>
      <c r="D627" s="10"/>
      <c r="E627" s="10"/>
      <c r="F627" s="10"/>
      <c r="G627" s="10"/>
    </row>
    <row r="628" spans="2:7" x14ac:dyDescent="0.2">
      <c r="B628" s="10"/>
      <c r="C628" s="10"/>
      <c r="D628" s="10"/>
      <c r="E628" s="10"/>
      <c r="F628" s="10"/>
      <c r="G628" s="10"/>
    </row>
    <row r="629" spans="2:7" x14ac:dyDescent="0.2">
      <c r="B629" s="10"/>
      <c r="C629" s="10"/>
      <c r="D629" s="10"/>
      <c r="E629" s="10"/>
      <c r="F629" s="10"/>
      <c r="G629" s="10"/>
    </row>
    <row r="630" spans="2:7" x14ac:dyDescent="0.2">
      <c r="B630" s="10"/>
      <c r="C630" s="10"/>
      <c r="D630" s="10"/>
      <c r="E630" s="10"/>
      <c r="F630" s="10"/>
      <c r="G630" s="10"/>
    </row>
    <row r="631" spans="2:7" x14ac:dyDescent="0.2">
      <c r="B631" s="10"/>
      <c r="C631" s="10"/>
      <c r="D631" s="10"/>
      <c r="E631" s="10"/>
      <c r="F631" s="10"/>
      <c r="G631" s="10"/>
    </row>
    <row r="632" spans="2:7" x14ac:dyDescent="0.2">
      <c r="B632" s="10"/>
      <c r="C632" s="10"/>
      <c r="D632" s="10"/>
      <c r="E632" s="10"/>
      <c r="F632" s="10"/>
      <c r="G632" s="10"/>
    </row>
    <row r="633" spans="2:7" x14ac:dyDescent="0.2">
      <c r="B633" s="10"/>
      <c r="C633" s="10"/>
      <c r="D633" s="10"/>
      <c r="E633" s="10"/>
      <c r="F633" s="10"/>
      <c r="G633" s="10"/>
    </row>
    <row r="634" spans="2:7" x14ac:dyDescent="0.2">
      <c r="B634" s="10"/>
      <c r="C634" s="10"/>
      <c r="D634" s="10"/>
      <c r="E634" s="10"/>
      <c r="F634" s="10"/>
      <c r="G634" s="10"/>
    </row>
    <row r="635" spans="2:7" x14ac:dyDescent="0.2">
      <c r="B635" s="10"/>
      <c r="C635" s="10"/>
      <c r="D635" s="10"/>
      <c r="E635" s="10"/>
      <c r="F635" s="10"/>
      <c r="G635" s="10"/>
    </row>
    <row r="636" spans="2:7" x14ac:dyDescent="0.2">
      <c r="B636" s="10"/>
      <c r="C636" s="10"/>
      <c r="D636" s="10"/>
      <c r="E636" s="10"/>
      <c r="F636" s="10"/>
      <c r="G636" s="10"/>
    </row>
    <row r="637" spans="2:7" x14ac:dyDescent="0.2">
      <c r="B637" s="10"/>
      <c r="C637" s="10"/>
      <c r="D637" s="10"/>
      <c r="E637" s="10"/>
      <c r="F637" s="10"/>
      <c r="G637" s="10"/>
    </row>
    <row r="638" spans="2:7" x14ac:dyDescent="0.2">
      <c r="B638" s="10"/>
      <c r="C638" s="10"/>
      <c r="D638" s="10"/>
      <c r="E638" s="10"/>
      <c r="F638" s="10"/>
      <c r="G638" s="10"/>
    </row>
    <row r="639" spans="2:7" x14ac:dyDescent="0.2">
      <c r="B639" s="10"/>
      <c r="C639" s="10"/>
      <c r="D639" s="10"/>
      <c r="E639" s="10"/>
      <c r="F639" s="10"/>
      <c r="G639" s="10"/>
    </row>
    <row r="640" spans="2:7" x14ac:dyDescent="0.2">
      <c r="B640" s="10"/>
      <c r="C640" s="10"/>
      <c r="D640" s="10"/>
      <c r="E640" s="10"/>
      <c r="F640" s="10"/>
      <c r="G640" s="10"/>
    </row>
    <row r="641" spans="2:7" x14ac:dyDescent="0.2">
      <c r="B641" s="10"/>
      <c r="C641" s="10"/>
      <c r="D641" s="10"/>
      <c r="E641" s="10"/>
      <c r="F641" s="10"/>
      <c r="G641" s="10"/>
    </row>
    <row r="642" spans="2:7" x14ac:dyDescent="0.2">
      <c r="B642" s="10"/>
      <c r="C642" s="10"/>
      <c r="D642" s="10"/>
      <c r="E642" s="10"/>
      <c r="F642" s="10"/>
      <c r="G642" s="10"/>
    </row>
    <row r="643" spans="2:7" x14ac:dyDescent="0.2">
      <c r="B643" s="10"/>
      <c r="C643" s="10"/>
      <c r="D643" s="10"/>
      <c r="E643" s="10"/>
      <c r="F643" s="10"/>
      <c r="G643" s="10"/>
    </row>
    <row r="644" spans="2:7" x14ac:dyDescent="0.2">
      <c r="B644" s="10"/>
      <c r="C644" s="10"/>
      <c r="D644" s="10"/>
      <c r="E644" s="10"/>
      <c r="F644" s="10"/>
      <c r="G644" s="10"/>
    </row>
    <row r="645" spans="2:7" x14ac:dyDescent="0.2">
      <c r="B645" s="10"/>
      <c r="C645" s="10"/>
      <c r="D645" s="10"/>
      <c r="E645" s="10"/>
      <c r="F645" s="10"/>
      <c r="G645" s="10"/>
    </row>
    <row r="646" spans="2:7" x14ac:dyDescent="0.2">
      <c r="B646" s="10"/>
      <c r="C646" s="10"/>
      <c r="D646" s="10"/>
      <c r="E646" s="10"/>
      <c r="F646" s="10"/>
      <c r="G646" s="10"/>
    </row>
    <row r="647" spans="2:7" x14ac:dyDescent="0.2">
      <c r="B647" s="10"/>
      <c r="C647" s="10"/>
      <c r="D647" s="10"/>
      <c r="E647" s="10"/>
      <c r="F647" s="10"/>
      <c r="G647" s="10"/>
    </row>
    <row r="648" spans="2:7" x14ac:dyDescent="0.2">
      <c r="B648" s="10"/>
      <c r="C648" s="10"/>
      <c r="D648" s="10"/>
      <c r="E648" s="10"/>
      <c r="F648" s="10"/>
      <c r="G648" s="10"/>
    </row>
    <row r="649" spans="2:7" x14ac:dyDescent="0.2">
      <c r="B649" s="10"/>
      <c r="C649" s="10"/>
      <c r="D649" s="10"/>
      <c r="E649" s="10"/>
      <c r="F649" s="10"/>
      <c r="G649" s="10"/>
    </row>
    <row r="650" spans="2:7" x14ac:dyDescent="0.2">
      <c r="B650" s="10"/>
      <c r="C650" s="10"/>
      <c r="D650" s="10"/>
      <c r="E650" s="10"/>
      <c r="F650" s="10"/>
      <c r="G650" s="10"/>
    </row>
    <row r="651" spans="2:7" x14ac:dyDescent="0.2">
      <c r="B651" s="10"/>
      <c r="C651" s="10"/>
      <c r="D651" s="10"/>
      <c r="E651" s="10"/>
      <c r="F651" s="10"/>
      <c r="G651" s="10"/>
    </row>
    <row r="652" spans="2:7" x14ac:dyDescent="0.2">
      <c r="B652" s="10"/>
      <c r="C652" s="10"/>
      <c r="D652" s="10"/>
      <c r="E652" s="10"/>
      <c r="F652" s="10"/>
      <c r="G652" s="10"/>
    </row>
    <row r="653" spans="2:7" x14ac:dyDescent="0.2">
      <c r="B653" s="10"/>
      <c r="C653" s="10"/>
      <c r="D653" s="10"/>
      <c r="E653" s="10"/>
      <c r="F653" s="10"/>
      <c r="G653" s="10"/>
    </row>
    <row r="654" spans="2:7" x14ac:dyDescent="0.2">
      <c r="B654" s="10"/>
      <c r="C654" s="10"/>
      <c r="D654" s="10"/>
      <c r="E654" s="10"/>
      <c r="F654" s="10"/>
      <c r="G654" s="10"/>
    </row>
    <row r="655" spans="2:7" x14ac:dyDescent="0.2">
      <c r="B655" s="10"/>
      <c r="C655" s="10"/>
      <c r="D655" s="10"/>
      <c r="E655" s="10"/>
      <c r="F655" s="10"/>
      <c r="G655" s="10"/>
    </row>
    <row r="656" spans="2:7" x14ac:dyDescent="0.2">
      <c r="B656" s="10"/>
      <c r="C656" s="10"/>
      <c r="D656" s="10"/>
      <c r="E656" s="10"/>
      <c r="F656" s="10"/>
      <c r="G656" s="10"/>
    </row>
    <row r="657" spans="2:7" x14ac:dyDescent="0.2">
      <c r="B657" s="10"/>
      <c r="C657" s="10"/>
      <c r="D657" s="10"/>
      <c r="E657" s="10"/>
      <c r="F657" s="10"/>
      <c r="G657" s="10"/>
    </row>
    <row r="658" spans="2:7" x14ac:dyDescent="0.2">
      <c r="B658" s="10"/>
      <c r="C658" s="10"/>
      <c r="D658" s="10"/>
      <c r="E658" s="10"/>
      <c r="F658" s="10"/>
      <c r="G658" s="10"/>
    </row>
    <row r="659" spans="2:7" x14ac:dyDescent="0.2">
      <c r="B659" s="10"/>
      <c r="C659" s="10"/>
      <c r="D659" s="10"/>
      <c r="E659" s="10"/>
      <c r="F659" s="10"/>
      <c r="G659" s="10"/>
    </row>
    <row r="660" spans="2:7" x14ac:dyDescent="0.2">
      <c r="B660" s="10"/>
      <c r="C660" s="10"/>
      <c r="D660" s="10"/>
      <c r="E660" s="10"/>
      <c r="F660" s="10"/>
      <c r="G660" s="10"/>
    </row>
    <row r="661" spans="2:7" x14ac:dyDescent="0.2">
      <c r="B661" s="10"/>
      <c r="C661" s="10"/>
      <c r="D661" s="10"/>
      <c r="E661" s="10"/>
      <c r="F661" s="10"/>
      <c r="G661" s="10"/>
    </row>
    <row r="662" spans="2:7" x14ac:dyDescent="0.2">
      <c r="B662" s="10"/>
      <c r="C662" s="10"/>
      <c r="D662" s="10"/>
      <c r="E662" s="10"/>
      <c r="F662" s="10"/>
      <c r="G662" s="10"/>
    </row>
    <row r="663" spans="2:7" x14ac:dyDescent="0.2">
      <c r="B663" s="10"/>
      <c r="C663" s="10"/>
      <c r="D663" s="10"/>
      <c r="E663" s="10"/>
      <c r="F663" s="10"/>
      <c r="G663" s="10"/>
    </row>
    <row r="664" spans="2:7" x14ac:dyDescent="0.2">
      <c r="B664" s="10"/>
      <c r="C664" s="10"/>
      <c r="D664" s="10"/>
      <c r="E664" s="10"/>
      <c r="F664" s="10"/>
      <c r="G664" s="10"/>
    </row>
    <row r="665" spans="2:7" x14ac:dyDescent="0.2">
      <c r="B665" s="10"/>
      <c r="C665" s="10"/>
      <c r="D665" s="10"/>
      <c r="E665" s="10"/>
      <c r="F665" s="10"/>
      <c r="G665" s="10"/>
    </row>
    <row r="666" spans="2:7" x14ac:dyDescent="0.2">
      <c r="B666" s="10"/>
      <c r="C666" s="10"/>
      <c r="D666" s="10"/>
      <c r="E666" s="10"/>
      <c r="F666" s="10"/>
      <c r="G666" s="10"/>
    </row>
    <row r="667" spans="2:7" x14ac:dyDescent="0.2">
      <c r="B667" s="10"/>
      <c r="C667" s="10"/>
      <c r="D667" s="10"/>
      <c r="E667" s="10"/>
      <c r="F667" s="10"/>
      <c r="G667" s="10"/>
    </row>
    <row r="668" spans="2:7" x14ac:dyDescent="0.2">
      <c r="B668" s="10"/>
      <c r="C668" s="10"/>
      <c r="D668" s="10"/>
      <c r="E668" s="10"/>
      <c r="F668" s="10"/>
      <c r="G668" s="10"/>
    </row>
    <row r="669" spans="2:7" x14ac:dyDescent="0.2">
      <c r="B669" s="10"/>
      <c r="C669" s="10"/>
      <c r="D669" s="10"/>
      <c r="E669" s="10"/>
      <c r="F669" s="10"/>
      <c r="G669" s="10"/>
    </row>
    <row r="670" spans="2:7" x14ac:dyDescent="0.2">
      <c r="B670" s="10"/>
      <c r="C670" s="10"/>
      <c r="D670" s="10"/>
      <c r="E670" s="10"/>
      <c r="F670" s="10"/>
      <c r="G670" s="10"/>
    </row>
    <row r="671" spans="2:7" x14ac:dyDescent="0.2">
      <c r="B671" s="10"/>
      <c r="C671" s="10"/>
      <c r="D671" s="10"/>
      <c r="E671" s="10"/>
      <c r="F671" s="10"/>
      <c r="G671" s="10"/>
    </row>
    <row r="672" spans="2:7" x14ac:dyDescent="0.2">
      <c r="B672" s="10"/>
      <c r="C672" s="10"/>
      <c r="D672" s="10"/>
      <c r="E672" s="10"/>
      <c r="F672" s="10"/>
      <c r="G672" s="10"/>
    </row>
    <row r="673" spans="2:7" x14ac:dyDescent="0.2">
      <c r="B673" s="10"/>
      <c r="C673" s="10"/>
      <c r="D673" s="10"/>
      <c r="E673" s="10"/>
      <c r="F673" s="10"/>
      <c r="G673" s="10"/>
    </row>
    <row r="674" spans="2:7" x14ac:dyDescent="0.2">
      <c r="B674" s="10"/>
      <c r="C674" s="10"/>
      <c r="D674" s="10"/>
      <c r="E674" s="10"/>
      <c r="F674" s="10"/>
      <c r="G674" s="10"/>
    </row>
    <row r="675" spans="2:7" x14ac:dyDescent="0.2">
      <c r="B675" s="10"/>
      <c r="C675" s="10"/>
      <c r="D675" s="10"/>
      <c r="E675" s="10"/>
      <c r="F675" s="10"/>
      <c r="G675" s="10"/>
    </row>
    <row r="676" spans="2:7" x14ac:dyDescent="0.2">
      <c r="B676" s="10"/>
      <c r="C676" s="10"/>
      <c r="D676" s="10"/>
      <c r="E676" s="10"/>
      <c r="F676" s="10"/>
      <c r="G676" s="10"/>
    </row>
    <row r="677" spans="2:7" x14ac:dyDescent="0.2">
      <c r="B677" s="10"/>
      <c r="C677" s="10"/>
      <c r="D677" s="10"/>
      <c r="E677" s="10"/>
      <c r="F677" s="10"/>
      <c r="G677" s="10"/>
    </row>
    <row r="678" spans="2:7" x14ac:dyDescent="0.2">
      <c r="B678" s="10"/>
      <c r="C678" s="10"/>
      <c r="D678" s="10"/>
      <c r="E678" s="10"/>
      <c r="F678" s="10"/>
      <c r="G678" s="10"/>
    </row>
    <row r="679" spans="2:7" x14ac:dyDescent="0.2">
      <c r="B679" s="10"/>
      <c r="C679" s="10"/>
      <c r="D679" s="10"/>
      <c r="E679" s="10"/>
      <c r="F679" s="10"/>
      <c r="G679" s="10"/>
    </row>
    <row r="680" spans="2:7" x14ac:dyDescent="0.2">
      <c r="B680" s="10"/>
      <c r="C680" s="10"/>
      <c r="D680" s="10"/>
      <c r="E680" s="10"/>
      <c r="F680" s="10"/>
      <c r="G680" s="10"/>
    </row>
    <row r="681" spans="2:7" x14ac:dyDescent="0.2">
      <c r="B681" s="10"/>
      <c r="C681" s="10"/>
      <c r="D681" s="10"/>
      <c r="E681" s="10"/>
      <c r="F681" s="10"/>
      <c r="G681" s="10"/>
    </row>
    <row r="682" spans="2:7" x14ac:dyDescent="0.2">
      <c r="B682" s="10"/>
      <c r="C682" s="10"/>
      <c r="D682" s="10"/>
      <c r="E682" s="10"/>
      <c r="F682" s="10"/>
      <c r="G682" s="10"/>
    </row>
    <row r="683" spans="2:7" x14ac:dyDescent="0.2">
      <c r="B683" s="10"/>
      <c r="C683" s="10"/>
      <c r="D683" s="10"/>
      <c r="E683" s="10"/>
      <c r="F683" s="10"/>
      <c r="G683" s="10"/>
    </row>
    <row r="684" spans="2:7" x14ac:dyDescent="0.2">
      <c r="B684" s="10"/>
      <c r="C684" s="10"/>
      <c r="D684" s="10"/>
      <c r="E684" s="10"/>
      <c r="F684" s="10"/>
      <c r="G684" s="10"/>
    </row>
    <row r="685" spans="2:7" x14ac:dyDescent="0.2">
      <c r="B685" s="10"/>
      <c r="C685" s="10"/>
      <c r="D685" s="10"/>
      <c r="E685" s="10"/>
      <c r="F685" s="10"/>
      <c r="G685" s="10"/>
    </row>
    <row r="686" spans="2:7" x14ac:dyDescent="0.2">
      <c r="B686" s="10"/>
      <c r="C686" s="10"/>
      <c r="D686" s="10"/>
      <c r="E686" s="10"/>
      <c r="F686" s="10"/>
      <c r="G686" s="10"/>
    </row>
    <row r="687" spans="2:7" x14ac:dyDescent="0.2">
      <c r="B687" s="10"/>
      <c r="C687" s="10"/>
      <c r="D687" s="10"/>
      <c r="E687" s="10"/>
      <c r="F687" s="10"/>
      <c r="G687" s="10"/>
    </row>
    <row r="688" spans="2:7" x14ac:dyDescent="0.2">
      <c r="B688" s="10"/>
      <c r="C688" s="10"/>
      <c r="D688" s="10"/>
      <c r="E688" s="10"/>
      <c r="F688" s="10"/>
      <c r="G688" s="10"/>
    </row>
    <row r="689" spans="2:7" x14ac:dyDescent="0.2">
      <c r="B689" s="10"/>
      <c r="C689" s="10"/>
      <c r="D689" s="10"/>
      <c r="E689" s="10"/>
      <c r="F689" s="10"/>
      <c r="G689" s="10"/>
    </row>
    <row r="690" spans="2:7" x14ac:dyDescent="0.2">
      <c r="B690" s="10"/>
      <c r="C690" s="10"/>
      <c r="D690" s="10"/>
      <c r="E690" s="10"/>
      <c r="F690" s="10"/>
      <c r="G690" s="10"/>
    </row>
    <row r="691" spans="2:7" x14ac:dyDescent="0.2">
      <c r="B691" s="10"/>
      <c r="C691" s="10"/>
      <c r="D691" s="10"/>
      <c r="E691" s="10"/>
      <c r="F691" s="10"/>
      <c r="G691" s="10"/>
    </row>
    <row r="692" spans="2:7" x14ac:dyDescent="0.2">
      <c r="B692" s="10"/>
      <c r="C692" s="10"/>
      <c r="D692" s="10"/>
      <c r="E692" s="10"/>
      <c r="F692" s="10"/>
      <c r="G692" s="10"/>
    </row>
    <row r="693" spans="2:7" x14ac:dyDescent="0.2">
      <c r="B693" s="10"/>
      <c r="C693" s="10"/>
      <c r="D693" s="10"/>
      <c r="E693" s="10"/>
      <c r="F693" s="10"/>
      <c r="G693" s="10"/>
    </row>
    <row r="694" spans="2:7" x14ac:dyDescent="0.2">
      <c r="B694" s="10"/>
      <c r="C694" s="10"/>
      <c r="D694" s="10"/>
      <c r="E694" s="10"/>
      <c r="F694" s="10"/>
      <c r="G694" s="10"/>
    </row>
    <row r="695" spans="2:7" x14ac:dyDescent="0.2">
      <c r="B695" s="10"/>
      <c r="C695" s="10"/>
      <c r="D695" s="10"/>
      <c r="E695" s="10"/>
      <c r="F695" s="10"/>
      <c r="G695" s="10"/>
    </row>
    <row r="696" spans="2:7" x14ac:dyDescent="0.2">
      <c r="B696" s="10"/>
      <c r="C696" s="10"/>
      <c r="D696" s="10"/>
      <c r="E696" s="10"/>
      <c r="F696" s="10"/>
      <c r="G696" s="10"/>
    </row>
    <row r="697" spans="2:7" x14ac:dyDescent="0.2">
      <c r="B697" s="10"/>
      <c r="C697" s="10"/>
      <c r="D697" s="10"/>
      <c r="E697" s="10"/>
      <c r="F697" s="10"/>
      <c r="G697" s="10"/>
    </row>
    <row r="698" spans="2:7" x14ac:dyDescent="0.2">
      <c r="B698" s="10"/>
      <c r="C698" s="10"/>
      <c r="D698" s="10"/>
      <c r="E698" s="10"/>
      <c r="F698" s="10"/>
      <c r="G698" s="10"/>
    </row>
    <row r="699" spans="2:7" x14ac:dyDescent="0.2">
      <c r="B699" s="10"/>
      <c r="C699" s="10"/>
      <c r="D699" s="10"/>
      <c r="E699" s="10"/>
      <c r="F699" s="10"/>
      <c r="G699" s="10"/>
    </row>
    <row r="700" spans="2:7" x14ac:dyDescent="0.2">
      <c r="B700" s="10"/>
      <c r="C700" s="10"/>
      <c r="D700" s="10"/>
      <c r="E700" s="10"/>
      <c r="F700" s="10"/>
      <c r="G700" s="10"/>
    </row>
    <row r="701" spans="2:7" x14ac:dyDescent="0.2">
      <c r="B701" s="10"/>
      <c r="C701" s="10"/>
      <c r="D701" s="10"/>
      <c r="E701" s="10"/>
      <c r="F701" s="10"/>
      <c r="G701" s="10"/>
    </row>
    <row r="702" spans="2:7" x14ac:dyDescent="0.2">
      <c r="B702" s="10"/>
      <c r="C702" s="10"/>
      <c r="D702" s="10"/>
      <c r="E702" s="10"/>
      <c r="F702" s="10"/>
      <c r="G702" s="10"/>
    </row>
    <row r="703" spans="2:7" x14ac:dyDescent="0.2">
      <c r="B703" s="10"/>
      <c r="C703" s="10"/>
      <c r="D703" s="10"/>
      <c r="E703" s="10"/>
      <c r="F703" s="10"/>
      <c r="G703" s="10"/>
    </row>
    <row r="704" spans="2:7" x14ac:dyDescent="0.2">
      <c r="B704" s="10"/>
      <c r="C704" s="10"/>
      <c r="D704" s="10"/>
      <c r="E704" s="10"/>
      <c r="F704" s="10"/>
      <c r="G704" s="10"/>
    </row>
    <row r="705" spans="2:7" x14ac:dyDescent="0.2">
      <c r="B705" s="10"/>
      <c r="C705" s="10"/>
      <c r="D705" s="10"/>
      <c r="E705" s="10"/>
      <c r="F705" s="10"/>
      <c r="G705" s="10"/>
    </row>
    <row r="706" spans="2:7" x14ac:dyDescent="0.2">
      <c r="B706" s="10"/>
      <c r="C706" s="10"/>
      <c r="D706" s="10"/>
      <c r="E706" s="10"/>
      <c r="F706" s="10"/>
      <c r="G706" s="10"/>
    </row>
    <row r="707" spans="2:7" x14ac:dyDescent="0.2">
      <c r="B707" s="10"/>
      <c r="C707" s="10"/>
      <c r="D707" s="10"/>
      <c r="E707" s="10"/>
      <c r="F707" s="10"/>
      <c r="G707" s="10"/>
    </row>
    <row r="708" spans="2:7" x14ac:dyDescent="0.2">
      <c r="B708" s="10"/>
      <c r="C708" s="10"/>
      <c r="D708" s="10"/>
      <c r="E708" s="10"/>
      <c r="F708" s="10"/>
      <c r="G708" s="10"/>
    </row>
    <row r="709" spans="2:7" x14ac:dyDescent="0.2">
      <c r="B709" s="10"/>
      <c r="C709" s="10"/>
      <c r="D709" s="10"/>
      <c r="E709" s="10"/>
      <c r="F709" s="10"/>
      <c r="G709" s="10"/>
    </row>
    <row r="710" spans="2:7" x14ac:dyDescent="0.2">
      <c r="B710" s="10"/>
      <c r="C710" s="10"/>
      <c r="D710" s="10"/>
      <c r="E710" s="10"/>
      <c r="F710" s="10"/>
      <c r="G710" s="10"/>
    </row>
    <row r="711" spans="2:7" x14ac:dyDescent="0.2">
      <c r="B711" s="10"/>
      <c r="C711" s="10"/>
      <c r="D711" s="10"/>
      <c r="E711" s="10"/>
      <c r="F711" s="10"/>
      <c r="G711" s="10"/>
    </row>
    <row r="712" spans="2:7" x14ac:dyDescent="0.2">
      <c r="B712" s="10"/>
      <c r="C712" s="10"/>
      <c r="D712" s="10"/>
      <c r="E712" s="10"/>
      <c r="F712" s="10"/>
      <c r="G712" s="10"/>
    </row>
    <row r="713" spans="2:7" x14ac:dyDescent="0.2">
      <c r="B713" s="10"/>
      <c r="C713" s="10"/>
      <c r="D713" s="10"/>
      <c r="E713" s="10"/>
      <c r="F713" s="10"/>
      <c r="G713" s="10"/>
    </row>
    <row r="714" spans="2:7" x14ac:dyDescent="0.2">
      <c r="B714" s="10"/>
      <c r="C714" s="10"/>
      <c r="D714" s="10"/>
      <c r="E714" s="10"/>
      <c r="F714" s="10"/>
      <c r="G714" s="10"/>
    </row>
    <row r="715" spans="2:7" x14ac:dyDescent="0.2">
      <c r="B715" s="10"/>
      <c r="C715" s="10"/>
      <c r="D715" s="10"/>
      <c r="E715" s="10"/>
      <c r="F715" s="10"/>
      <c r="G715" s="10"/>
    </row>
    <row r="716" spans="2:7" x14ac:dyDescent="0.2">
      <c r="B716" s="10"/>
      <c r="C716" s="10"/>
      <c r="D716" s="10"/>
      <c r="E716" s="10"/>
      <c r="F716" s="10"/>
      <c r="G716" s="10"/>
    </row>
    <row r="717" spans="2:7" x14ac:dyDescent="0.2">
      <c r="B717" s="10"/>
      <c r="C717" s="10"/>
      <c r="D717" s="10"/>
      <c r="E717" s="10"/>
      <c r="F717" s="10"/>
      <c r="G717" s="10"/>
    </row>
    <row r="718" spans="2:7" x14ac:dyDescent="0.2">
      <c r="B718" s="10"/>
      <c r="C718" s="10"/>
      <c r="D718" s="10"/>
      <c r="E718" s="10"/>
      <c r="F718" s="10"/>
      <c r="G718" s="10"/>
    </row>
    <row r="719" spans="2:7" x14ac:dyDescent="0.2">
      <c r="B719" s="10"/>
      <c r="C719" s="10"/>
      <c r="D719" s="10"/>
      <c r="E719" s="10"/>
      <c r="F719" s="10"/>
      <c r="G719" s="10"/>
    </row>
    <row r="720" spans="2:7" x14ac:dyDescent="0.2">
      <c r="B720" s="10"/>
      <c r="C720" s="10"/>
      <c r="D720" s="10"/>
      <c r="E720" s="10"/>
      <c r="F720" s="10"/>
      <c r="G720" s="10"/>
    </row>
    <row r="721" spans="2:7" x14ac:dyDescent="0.2">
      <c r="B721" s="10"/>
      <c r="C721" s="10"/>
      <c r="D721" s="10"/>
      <c r="E721" s="10"/>
      <c r="F721" s="10"/>
      <c r="G721" s="10"/>
    </row>
    <row r="722" spans="2:7" x14ac:dyDescent="0.2">
      <c r="B722" s="10"/>
      <c r="C722" s="10"/>
      <c r="D722" s="10"/>
      <c r="E722" s="10"/>
      <c r="F722" s="10"/>
      <c r="G722" s="10"/>
    </row>
    <row r="723" spans="2:7" x14ac:dyDescent="0.2">
      <c r="B723" s="10"/>
      <c r="C723" s="10"/>
      <c r="D723" s="10"/>
      <c r="E723" s="10"/>
      <c r="F723" s="10"/>
      <c r="G723" s="10"/>
    </row>
    <row r="724" spans="2:7" x14ac:dyDescent="0.2">
      <c r="B724" s="10"/>
      <c r="C724" s="10"/>
      <c r="D724" s="10"/>
      <c r="E724" s="10"/>
      <c r="F724" s="10"/>
      <c r="G724" s="10"/>
    </row>
    <row r="725" spans="2:7" x14ac:dyDescent="0.2">
      <c r="B725" s="10"/>
      <c r="C725" s="10"/>
      <c r="D725" s="10"/>
      <c r="E725" s="10"/>
      <c r="F725" s="10"/>
      <c r="G725" s="10"/>
    </row>
    <row r="726" spans="2:7" x14ac:dyDescent="0.2">
      <c r="B726" s="10"/>
      <c r="C726" s="10"/>
      <c r="D726" s="10"/>
      <c r="E726" s="10"/>
      <c r="F726" s="10"/>
      <c r="G726" s="10"/>
    </row>
    <row r="727" spans="2:7" x14ac:dyDescent="0.2">
      <c r="B727" s="10"/>
      <c r="C727" s="10"/>
      <c r="D727" s="10"/>
      <c r="E727" s="10"/>
      <c r="F727" s="10"/>
      <c r="G727" s="10"/>
    </row>
    <row r="728" spans="2:7" x14ac:dyDescent="0.2">
      <c r="B728" s="10"/>
      <c r="C728" s="10"/>
      <c r="D728" s="10"/>
      <c r="E728" s="10"/>
      <c r="F728" s="10"/>
      <c r="G728" s="10"/>
    </row>
    <row r="729" spans="2:7" x14ac:dyDescent="0.2">
      <c r="B729" s="10"/>
      <c r="C729" s="10"/>
      <c r="D729" s="10"/>
      <c r="E729" s="10"/>
      <c r="F729" s="10"/>
      <c r="G729" s="10"/>
    </row>
    <row r="730" spans="2:7" x14ac:dyDescent="0.2">
      <c r="B730" s="10"/>
      <c r="C730" s="10"/>
      <c r="D730" s="10"/>
      <c r="E730" s="10"/>
      <c r="F730" s="10"/>
      <c r="G730" s="10"/>
    </row>
    <row r="731" spans="2:7" x14ac:dyDescent="0.2">
      <c r="B731" s="10"/>
      <c r="C731" s="10"/>
      <c r="D731" s="10"/>
      <c r="E731" s="10"/>
      <c r="F731" s="10"/>
      <c r="G731" s="10"/>
    </row>
    <row r="732" spans="2:7" x14ac:dyDescent="0.2">
      <c r="B732" s="10"/>
      <c r="C732" s="10"/>
      <c r="D732" s="10"/>
      <c r="E732" s="10"/>
      <c r="F732" s="10"/>
      <c r="G732" s="10"/>
    </row>
    <row r="733" spans="2:7" x14ac:dyDescent="0.2">
      <c r="B733" s="10"/>
      <c r="C733" s="10"/>
      <c r="D733" s="10"/>
      <c r="E733" s="10"/>
      <c r="F733" s="10"/>
      <c r="G733" s="10"/>
    </row>
    <row r="734" spans="2:7" x14ac:dyDescent="0.2">
      <c r="B734" s="10"/>
      <c r="C734" s="10"/>
      <c r="D734" s="10"/>
      <c r="E734" s="10"/>
      <c r="F734" s="10"/>
      <c r="G734" s="10"/>
    </row>
    <row r="735" spans="2:7" x14ac:dyDescent="0.2">
      <c r="B735" s="10"/>
      <c r="C735" s="10"/>
      <c r="D735" s="10"/>
      <c r="E735" s="10"/>
      <c r="F735" s="10"/>
      <c r="G735" s="10"/>
    </row>
    <row r="736" spans="2:7" x14ac:dyDescent="0.2">
      <c r="B736" s="10"/>
      <c r="C736" s="10"/>
      <c r="D736" s="10"/>
      <c r="E736" s="10"/>
      <c r="F736" s="10"/>
      <c r="G736" s="10"/>
    </row>
    <row r="737" spans="2:7" x14ac:dyDescent="0.2">
      <c r="B737" s="10"/>
      <c r="C737" s="10"/>
      <c r="D737" s="10"/>
      <c r="E737" s="10"/>
      <c r="F737" s="10"/>
      <c r="G737" s="10"/>
    </row>
    <row r="738" spans="2:7" x14ac:dyDescent="0.2">
      <c r="B738" s="10"/>
      <c r="C738" s="10"/>
      <c r="D738" s="10"/>
      <c r="E738" s="10"/>
      <c r="F738" s="10"/>
      <c r="G738" s="10"/>
    </row>
    <row r="739" spans="2:7" x14ac:dyDescent="0.2">
      <c r="B739" s="10"/>
      <c r="C739" s="10"/>
      <c r="D739" s="10"/>
      <c r="E739" s="10"/>
      <c r="F739" s="10"/>
      <c r="G739" s="10"/>
    </row>
    <row r="740" spans="2:7" x14ac:dyDescent="0.2">
      <c r="B740" s="10"/>
      <c r="C740" s="10"/>
      <c r="D740" s="10"/>
      <c r="E740" s="10"/>
      <c r="F740" s="10"/>
      <c r="G740" s="10"/>
    </row>
    <row r="741" spans="2:7" x14ac:dyDescent="0.2">
      <c r="B741" s="10"/>
      <c r="C741" s="10"/>
      <c r="D741" s="10"/>
      <c r="E741" s="10"/>
      <c r="F741" s="10"/>
      <c r="G741" s="10"/>
    </row>
    <row r="742" spans="2:7" x14ac:dyDescent="0.2">
      <c r="B742" s="10"/>
      <c r="C742" s="10"/>
      <c r="D742" s="10"/>
      <c r="E742" s="10"/>
      <c r="F742" s="10"/>
      <c r="G742" s="10"/>
    </row>
    <row r="743" spans="2:7" x14ac:dyDescent="0.2">
      <c r="B743" s="10"/>
      <c r="C743" s="10"/>
      <c r="D743" s="10"/>
      <c r="E743" s="10"/>
      <c r="F743" s="10"/>
      <c r="G743" s="10"/>
    </row>
    <row r="744" spans="2:7" x14ac:dyDescent="0.2">
      <c r="B744" s="10"/>
      <c r="C744" s="10"/>
      <c r="D744" s="10"/>
      <c r="E744" s="10"/>
      <c r="F744" s="10"/>
      <c r="G744" s="10"/>
    </row>
    <row r="745" spans="2:7" x14ac:dyDescent="0.2">
      <c r="B745" s="10"/>
      <c r="C745" s="10"/>
      <c r="D745" s="10"/>
      <c r="E745" s="10"/>
      <c r="F745" s="10"/>
      <c r="G745" s="10"/>
    </row>
    <row r="746" spans="2:7" x14ac:dyDescent="0.2">
      <c r="B746" s="10"/>
      <c r="C746" s="10"/>
      <c r="D746" s="10"/>
      <c r="E746" s="10"/>
      <c r="F746" s="10"/>
      <c r="G746" s="10"/>
    </row>
    <row r="747" spans="2:7" x14ac:dyDescent="0.2">
      <c r="B747" s="10"/>
      <c r="C747" s="10"/>
      <c r="D747" s="10"/>
      <c r="E747" s="10"/>
      <c r="F747" s="10"/>
      <c r="G747" s="10"/>
    </row>
    <row r="748" spans="2:7" x14ac:dyDescent="0.2">
      <c r="B748" s="10"/>
      <c r="C748" s="10"/>
      <c r="D748" s="10"/>
      <c r="E748" s="10"/>
      <c r="F748" s="10"/>
      <c r="G748" s="10"/>
    </row>
    <row r="749" spans="2:7" x14ac:dyDescent="0.2">
      <c r="B749" s="10"/>
      <c r="C749" s="10"/>
      <c r="D749" s="10"/>
      <c r="E749" s="10"/>
      <c r="F749" s="10"/>
      <c r="G749" s="10"/>
    </row>
    <row r="750" spans="2:7" x14ac:dyDescent="0.2">
      <c r="B750" s="10"/>
      <c r="C750" s="10"/>
      <c r="D750" s="10"/>
      <c r="E750" s="10"/>
      <c r="F750" s="10"/>
      <c r="G750" s="10"/>
    </row>
    <row r="751" spans="2:7" x14ac:dyDescent="0.2">
      <c r="B751" s="10"/>
      <c r="C751" s="10"/>
      <c r="D751" s="10"/>
      <c r="E751" s="10"/>
      <c r="F751" s="10"/>
      <c r="G751" s="10"/>
    </row>
    <row r="752" spans="2:7" x14ac:dyDescent="0.2">
      <c r="B752" s="10"/>
      <c r="C752" s="10"/>
      <c r="D752" s="10"/>
      <c r="E752" s="10"/>
      <c r="F752" s="10"/>
      <c r="G752" s="10"/>
    </row>
    <row r="753" spans="2:7" x14ac:dyDescent="0.2">
      <c r="B753" s="10"/>
      <c r="C753" s="10"/>
      <c r="D753" s="10"/>
      <c r="E753" s="10"/>
      <c r="F753" s="10"/>
      <c r="G753" s="10"/>
    </row>
    <row r="754" spans="2:7" x14ac:dyDescent="0.2">
      <c r="B754" s="10"/>
      <c r="C754" s="10"/>
      <c r="D754" s="10"/>
      <c r="E754" s="10"/>
      <c r="F754" s="10"/>
      <c r="G754" s="10"/>
    </row>
    <row r="755" spans="2:7" x14ac:dyDescent="0.2">
      <c r="B755" s="10"/>
      <c r="C755" s="10"/>
      <c r="D755" s="10"/>
      <c r="E755" s="10"/>
      <c r="F755" s="10"/>
      <c r="G755" s="10"/>
    </row>
    <row r="756" spans="2:7" x14ac:dyDescent="0.2">
      <c r="B756" s="10"/>
      <c r="C756" s="10"/>
      <c r="D756" s="10"/>
      <c r="E756" s="10"/>
      <c r="F756" s="10"/>
      <c r="G756" s="10"/>
    </row>
    <row r="757" spans="2:7" x14ac:dyDescent="0.2">
      <c r="B757" s="10"/>
      <c r="C757" s="10"/>
      <c r="D757" s="10"/>
      <c r="E757" s="10"/>
      <c r="F757" s="10"/>
      <c r="G757" s="10"/>
    </row>
    <row r="758" spans="2:7" x14ac:dyDescent="0.2">
      <c r="B758" s="10"/>
      <c r="C758" s="10"/>
      <c r="D758" s="10"/>
      <c r="E758" s="10"/>
      <c r="F758" s="10"/>
      <c r="G758" s="10"/>
    </row>
    <row r="759" spans="2:7" x14ac:dyDescent="0.2">
      <c r="B759" s="10"/>
      <c r="C759" s="10"/>
      <c r="D759" s="10"/>
      <c r="E759" s="10"/>
      <c r="F759" s="10"/>
      <c r="G759" s="10"/>
    </row>
    <row r="760" spans="2:7" x14ac:dyDescent="0.2">
      <c r="B760" s="10"/>
      <c r="C760" s="10"/>
      <c r="D760" s="10"/>
      <c r="E760" s="10"/>
      <c r="F760" s="10"/>
      <c r="G760" s="10"/>
    </row>
    <row r="761" spans="2:7" x14ac:dyDescent="0.2">
      <c r="B761" s="10"/>
      <c r="C761" s="10"/>
      <c r="D761" s="10"/>
      <c r="E761" s="10"/>
      <c r="F761" s="10"/>
      <c r="G761" s="10"/>
    </row>
    <row r="762" spans="2:7" x14ac:dyDescent="0.2">
      <c r="B762" s="10"/>
      <c r="C762" s="10"/>
      <c r="D762" s="10"/>
      <c r="E762" s="10"/>
      <c r="F762" s="10"/>
      <c r="G762" s="10"/>
    </row>
    <row r="763" spans="2:7" x14ac:dyDescent="0.2">
      <c r="B763" s="10"/>
      <c r="C763" s="10"/>
      <c r="D763" s="10"/>
      <c r="E763" s="10"/>
      <c r="F763" s="10"/>
      <c r="G763" s="10"/>
    </row>
    <row r="764" spans="2:7" x14ac:dyDescent="0.2">
      <c r="B764" s="10"/>
      <c r="C764" s="10"/>
      <c r="D764" s="10"/>
      <c r="E764" s="10"/>
      <c r="F764" s="10"/>
      <c r="G764" s="10"/>
    </row>
    <row r="765" spans="2:7" x14ac:dyDescent="0.2">
      <c r="B765" s="10"/>
      <c r="C765" s="10"/>
      <c r="D765" s="10"/>
      <c r="E765" s="10"/>
      <c r="F765" s="10"/>
      <c r="G765" s="10"/>
    </row>
    <row r="766" spans="2:7" x14ac:dyDescent="0.2">
      <c r="B766" s="10"/>
      <c r="C766" s="10"/>
      <c r="D766" s="10"/>
      <c r="E766" s="10"/>
      <c r="F766" s="10"/>
      <c r="G766" s="10"/>
    </row>
    <row r="767" spans="2:7" x14ac:dyDescent="0.2">
      <c r="B767" s="10"/>
      <c r="C767" s="10"/>
      <c r="D767" s="10"/>
      <c r="E767" s="10"/>
      <c r="F767" s="10"/>
      <c r="G767" s="10"/>
    </row>
    <row r="768" spans="2:7" x14ac:dyDescent="0.2">
      <c r="B768" s="10"/>
      <c r="C768" s="10"/>
      <c r="D768" s="10"/>
      <c r="E768" s="10"/>
      <c r="F768" s="10"/>
      <c r="G768" s="10"/>
    </row>
    <row r="769" spans="2:7" x14ac:dyDescent="0.2">
      <c r="B769" s="10"/>
      <c r="C769" s="10"/>
      <c r="D769" s="10"/>
      <c r="E769" s="10"/>
      <c r="F769" s="10"/>
      <c r="G769" s="10"/>
    </row>
    <row r="770" spans="2:7" x14ac:dyDescent="0.2">
      <c r="B770" s="10"/>
      <c r="C770" s="10"/>
      <c r="D770" s="10"/>
      <c r="E770" s="10"/>
      <c r="F770" s="10"/>
      <c r="G770" s="10"/>
    </row>
    <row r="771" spans="2:7" x14ac:dyDescent="0.2">
      <c r="B771" s="10"/>
      <c r="C771" s="10"/>
      <c r="D771" s="10"/>
      <c r="E771" s="10"/>
      <c r="F771" s="10"/>
      <c r="G771" s="10"/>
    </row>
    <row r="772" spans="2:7" x14ac:dyDescent="0.2">
      <c r="B772" s="10"/>
      <c r="C772" s="10"/>
      <c r="D772" s="10"/>
      <c r="E772" s="10"/>
      <c r="F772" s="10"/>
      <c r="G772" s="10"/>
    </row>
    <row r="773" spans="2:7" x14ac:dyDescent="0.2">
      <c r="B773" s="10"/>
      <c r="C773" s="10"/>
      <c r="D773" s="10"/>
      <c r="E773" s="10"/>
      <c r="F773" s="10"/>
      <c r="G773" s="10"/>
    </row>
    <row r="774" spans="2:7" x14ac:dyDescent="0.2">
      <c r="B774" s="10"/>
      <c r="C774" s="10"/>
      <c r="D774" s="10"/>
      <c r="E774" s="10"/>
      <c r="F774" s="10"/>
      <c r="G774" s="10"/>
    </row>
    <row r="775" spans="2:7" x14ac:dyDescent="0.2">
      <c r="B775" s="10"/>
      <c r="C775" s="10"/>
      <c r="D775" s="10"/>
      <c r="E775" s="10"/>
      <c r="F775" s="10"/>
      <c r="G775" s="10"/>
    </row>
    <row r="776" spans="2:7" x14ac:dyDescent="0.2">
      <c r="B776" s="10"/>
      <c r="C776" s="10"/>
      <c r="D776" s="10"/>
      <c r="E776" s="10"/>
      <c r="F776" s="10"/>
      <c r="G776" s="10"/>
    </row>
    <row r="777" spans="2:7" x14ac:dyDescent="0.2">
      <c r="B777" s="10"/>
      <c r="C777" s="10"/>
      <c r="D777" s="10"/>
      <c r="E777" s="10"/>
      <c r="F777" s="10"/>
      <c r="G777" s="10"/>
    </row>
    <row r="778" spans="2:7" x14ac:dyDescent="0.2">
      <c r="B778" s="10"/>
      <c r="C778" s="10"/>
      <c r="D778" s="10"/>
      <c r="E778" s="10"/>
      <c r="F778" s="10"/>
      <c r="G778" s="10"/>
    </row>
    <row r="779" spans="2:7" x14ac:dyDescent="0.2">
      <c r="B779" s="10"/>
      <c r="C779" s="10"/>
      <c r="D779" s="10"/>
      <c r="E779" s="10"/>
      <c r="F779" s="10"/>
      <c r="G779" s="10"/>
    </row>
    <row r="780" spans="2:7" x14ac:dyDescent="0.2">
      <c r="B780" s="10"/>
      <c r="C780" s="10"/>
      <c r="D780" s="10"/>
      <c r="E780" s="10"/>
      <c r="F780" s="10"/>
      <c r="G780" s="10"/>
    </row>
    <row r="781" spans="2:7" x14ac:dyDescent="0.2">
      <c r="B781" s="10"/>
      <c r="C781" s="10"/>
      <c r="D781" s="10"/>
      <c r="E781" s="10"/>
      <c r="F781" s="10"/>
      <c r="G781" s="10"/>
    </row>
    <row r="782" spans="2:7" x14ac:dyDescent="0.2">
      <c r="B782" s="10"/>
      <c r="C782" s="10"/>
      <c r="D782" s="10"/>
      <c r="E782" s="10"/>
      <c r="F782" s="10"/>
      <c r="G782" s="10"/>
    </row>
    <row r="783" spans="2:7" x14ac:dyDescent="0.2">
      <c r="B783" s="10"/>
      <c r="C783" s="10"/>
      <c r="D783" s="10"/>
      <c r="E783" s="10"/>
      <c r="F783" s="10"/>
      <c r="G783" s="10"/>
    </row>
    <row r="784" spans="2:7" x14ac:dyDescent="0.2">
      <c r="B784" s="10"/>
      <c r="C784" s="10"/>
      <c r="D784" s="10"/>
      <c r="E784" s="10"/>
      <c r="F784" s="10"/>
      <c r="G784" s="10"/>
    </row>
    <row r="785" spans="2:7" x14ac:dyDescent="0.2">
      <c r="B785" s="10"/>
      <c r="C785" s="10"/>
      <c r="D785" s="10"/>
      <c r="E785" s="10"/>
      <c r="F785" s="10"/>
      <c r="G785" s="10"/>
    </row>
    <row r="786" spans="2:7" x14ac:dyDescent="0.2">
      <c r="B786" s="10"/>
      <c r="C786" s="10"/>
      <c r="D786" s="10"/>
      <c r="E786" s="10"/>
      <c r="F786" s="10"/>
      <c r="G786" s="10"/>
    </row>
    <row r="787" spans="2:7" x14ac:dyDescent="0.2">
      <c r="B787" s="10"/>
      <c r="C787" s="10"/>
      <c r="D787" s="10"/>
      <c r="E787" s="10"/>
      <c r="F787" s="10"/>
      <c r="G787" s="10"/>
    </row>
    <row r="788" spans="2:7" x14ac:dyDescent="0.2">
      <c r="B788" s="10"/>
      <c r="C788" s="10"/>
      <c r="D788" s="10"/>
      <c r="E788" s="10"/>
      <c r="F788" s="10"/>
      <c r="G788" s="10"/>
    </row>
    <row r="789" spans="2:7" x14ac:dyDescent="0.2">
      <c r="B789" s="10"/>
      <c r="C789" s="10"/>
      <c r="D789" s="10"/>
      <c r="E789" s="10"/>
      <c r="F789" s="10"/>
      <c r="G789" s="10"/>
    </row>
    <row r="790" spans="2:7" x14ac:dyDescent="0.2">
      <c r="B790" s="10"/>
      <c r="C790" s="10"/>
      <c r="D790" s="10"/>
      <c r="E790" s="10"/>
      <c r="F790" s="10"/>
      <c r="G790" s="10"/>
    </row>
    <row r="791" spans="2:7" x14ac:dyDescent="0.2">
      <c r="B791" s="10"/>
      <c r="C791" s="10"/>
      <c r="D791" s="10"/>
      <c r="E791" s="10"/>
      <c r="F791" s="10"/>
      <c r="G791" s="10"/>
    </row>
    <row r="792" spans="2:7" x14ac:dyDescent="0.2">
      <c r="B792" s="10"/>
      <c r="C792" s="10"/>
      <c r="D792" s="10"/>
      <c r="E792" s="10"/>
      <c r="F792" s="10"/>
      <c r="G792" s="10"/>
    </row>
    <row r="793" spans="2:7" x14ac:dyDescent="0.2">
      <c r="B793" s="10"/>
      <c r="C793" s="10"/>
      <c r="D793" s="10"/>
      <c r="E793" s="10"/>
      <c r="F793" s="10"/>
      <c r="G793" s="10"/>
    </row>
    <row r="794" spans="2:7" x14ac:dyDescent="0.2">
      <c r="B794" s="10"/>
      <c r="C794" s="10"/>
      <c r="D794" s="10"/>
      <c r="E794" s="10"/>
      <c r="F794" s="10"/>
      <c r="G794" s="10"/>
    </row>
    <row r="795" spans="2:7" x14ac:dyDescent="0.2">
      <c r="B795" s="10"/>
      <c r="C795" s="10"/>
      <c r="D795" s="10"/>
      <c r="E795" s="10"/>
      <c r="F795" s="10"/>
      <c r="G795" s="10"/>
    </row>
    <row r="796" spans="2:7" x14ac:dyDescent="0.2">
      <c r="B796" s="10"/>
      <c r="C796" s="10"/>
      <c r="D796" s="10"/>
      <c r="E796" s="10"/>
      <c r="F796" s="10"/>
      <c r="G796" s="10"/>
    </row>
    <row r="797" spans="2:7" x14ac:dyDescent="0.2">
      <c r="B797" s="10"/>
      <c r="C797" s="10"/>
      <c r="D797" s="10"/>
      <c r="E797" s="10"/>
      <c r="F797" s="10"/>
      <c r="G797" s="10"/>
    </row>
    <row r="798" spans="2:7" x14ac:dyDescent="0.2">
      <c r="B798" s="10"/>
      <c r="C798" s="10"/>
      <c r="D798" s="10"/>
      <c r="E798" s="10"/>
      <c r="F798" s="10"/>
      <c r="G798" s="10"/>
    </row>
    <row r="799" spans="2:7" x14ac:dyDescent="0.2">
      <c r="B799" s="10"/>
      <c r="C799" s="10"/>
      <c r="D799" s="10"/>
      <c r="E799" s="10"/>
      <c r="F799" s="10"/>
      <c r="G799" s="10"/>
    </row>
    <row r="800" spans="2:7" x14ac:dyDescent="0.2">
      <c r="B800" s="10"/>
      <c r="C800" s="10"/>
      <c r="D800" s="10"/>
      <c r="E800" s="10"/>
      <c r="F800" s="10"/>
      <c r="G800" s="10"/>
    </row>
    <row r="801" spans="2:7" x14ac:dyDescent="0.2">
      <c r="B801" s="10"/>
      <c r="C801" s="10"/>
      <c r="D801" s="10"/>
      <c r="E801" s="10"/>
      <c r="F801" s="10"/>
      <c r="G801" s="10"/>
    </row>
    <row r="802" spans="2:7" x14ac:dyDescent="0.2">
      <c r="B802" s="10"/>
      <c r="C802" s="10"/>
      <c r="D802" s="10"/>
      <c r="E802" s="10"/>
      <c r="F802" s="10"/>
      <c r="G802" s="10"/>
    </row>
    <row r="803" spans="2:7" x14ac:dyDescent="0.2">
      <c r="B803" s="10"/>
      <c r="C803" s="10"/>
      <c r="D803" s="10"/>
      <c r="E803" s="10"/>
      <c r="F803" s="10"/>
      <c r="G803" s="10"/>
    </row>
    <row r="804" spans="2:7" x14ac:dyDescent="0.2">
      <c r="B804" s="10"/>
      <c r="C804" s="10"/>
      <c r="D804" s="10"/>
      <c r="E804" s="10"/>
      <c r="F804" s="10"/>
      <c r="G804" s="10"/>
    </row>
    <row r="805" spans="2:7" x14ac:dyDescent="0.2">
      <c r="B805" s="10"/>
      <c r="C805" s="10"/>
      <c r="D805" s="10"/>
      <c r="E805" s="10"/>
      <c r="F805" s="10"/>
      <c r="G805" s="10"/>
    </row>
    <row r="806" spans="2:7" x14ac:dyDescent="0.2">
      <c r="B806" s="10"/>
      <c r="C806" s="10"/>
      <c r="D806" s="10"/>
      <c r="E806" s="10"/>
      <c r="F806" s="10"/>
      <c r="G806" s="10"/>
    </row>
    <row r="807" spans="2:7" x14ac:dyDescent="0.2">
      <c r="B807" s="10"/>
      <c r="C807" s="10"/>
      <c r="D807" s="10"/>
      <c r="E807" s="10"/>
      <c r="F807" s="10"/>
      <c r="G807" s="10"/>
    </row>
    <row r="808" spans="2:7" x14ac:dyDescent="0.2">
      <c r="B808" s="10"/>
      <c r="C808" s="10"/>
      <c r="D808" s="10"/>
      <c r="E808" s="10"/>
      <c r="F808" s="10"/>
      <c r="G808" s="10"/>
    </row>
    <row r="809" spans="2:7" x14ac:dyDescent="0.2">
      <c r="B809" s="10"/>
      <c r="C809" s="10"/>
      <c r="D809" s="10"/>
      <c r="E809" s="10"/>
      <c r="F809" s="10"/>
      <c r="G809" s="10"/>
    </row>
    <row r="810" spans="2:7" x14ac:dyDescent="0.2">
      <c r="B810" s="10"/>
      <c r="C810" s="10"/>
      <c r="D810" s="10"/>
      <c r="E810" s="10"/>
      <c r="F810" s="10"/>
      <c r="G810" s="10"/>
    </row>
    <row r="811" spans="2:7" x14ac:dyDescent="0.2">
      <c r="B811" s="10"/>
      <c r="C811" s="10"/>
      <c r="D811" s="10"/>
      <c r="E811" s="10"/>
      <c r="F811" s="10"/>
      <c r="G811" s="10"/>
    </row>
    <row r="812" spans="2:7" x14ac:dyDescent="0.2">
      <c r="B812" s="10"/>
      <c r="C812" s="10"/>
      <c r="D812" s="10"/>
      <c r="E812" s="10"/>
      <c r="F812" s="10"/>
      <c r="G812" s="10"/>
    </row>
    <row r="813" spans="2:7" x14ac:dyDescent="0.2">
      <c r="B813" s="10"/>
      <c r="C813" s="10"/>
      <c r="D813" s="10"/>
      <c r="E813" s="10"/>
      <c r="F813" s="10"/>
      <c r="G813" s="10"/>
    </row>
    <row r="814" spans="2:7" x14ac:dyDescent="0.2">
      <c r="B814" s="10"/>
      <c r="C814" s="10"/>
      <c r="D814" s="10"/>
      <c r="E814" s="10"/>
      <c r="F814" s="10"/>
      <c r="G814" s="10"/>
    </row>
    <row r="815" spans="2:7" x14ac:dyDescent="0.2">
      <c r="B815" s="10"/>
      <c r="C815" s="10"/>
      <c r="D815" s="10"/>
      <c r="E815" s="10"/>
      <c r="F815" s="10"/>
      <c r="G815" s="10"/>
    </row>
    <row r="816" spans="2:7" x14ac:dyDescent="0.2">
      <c r="B816" s="10"/>
      <c r="C816" s="10"/>
      <c r="D816" s="10"/>
      <c r="E816" s="10"/>
      <c r="F816" s="10"/>
      <c r="G816" s="10"/>
    </row>
    <row r="817" spans="2:7" x14ac:dyDescent="0.2">
      <c r="B817" s="10"/>
      <c r="C817" s="10"/>
      <c r="D817" s="10"/>
      <c r="E817" s="10"/>
      <c r="F817" s="10"/>
      <c r="G817" s="10"/>
    </row>
    <row r="818" spans="2:7" x14ac:dyDescent="0.2">
      <c r="B818" s="10"/>
      <c r="C818" s="10"/>
      <c r="D818" s="10"/>
      <c r="E818" s="10"/>
      <c r="F818" s="10"/>
      <c r="G818" s="10"/>
    </row>
    <row r="819" spans="2:7" x14ac:dyDescent="0.2">
      <c r="B819" s="10"/>
      <c r="C819" s="10"/>
      <c r="D819" s="10"/>
      <c r="E819" s="10"/>
      <c r="F819" s="10"/>
      <c r="G819" s="10"/>
    </row>
    <row r="820" spans="2:7" x14ac:dyDescent="0.2">
      <c r="B820" s="10"/>
      <c r="C820" s="10"/>
      <c r="D820" s="10"/>
      <c r="E820" s="10"/>
      <c r="F820" s="10"/>
      <c r="G820" s="10"/>
    </row>
    <row r="821" spans="2:7" x14ac:dyDescent="0.2">
      <c r="B821" s="10"/>
      <c r="C821" s="10"/>
      <c r="D821" s="10"/>
      <c r="E821" s="10"/>
      <c r="F821" s="10"/>
      <c r="G821" s="10"/>
    </row>
    <row r="822" spans="2:7" x14ac:dyDescent="0.2">
      <c r="B822" s="10"/>
      <c r="C822" s="10"/>
      <c r="D822" s="10"/>
      <c r="E822" s="10"/>
      <c r="F822" s="10"/>
      <c r="G822" s="10"/>
    </row>
    <row r="823" spans="2:7" x14ac:dyDescent="0.2">
      <c r="B823" s="10"/>
      <c r="C823" s="10"/>
      <c r="D823" s="10"/>
      <c r="E823" s="10"/>
      <c r="F823" s="10"/>
      <c r="G823" s="10"/>
    </row>
    <row r="824" spans="2:7" x14ac:dyDescent="0.2">
      <c r="B824" s="10"/>
      <c r="C824" s="10"/>
      <c r="D824" s="10"/>
      <c r="E824" s="10"/>
      <c r="F824" s="10"/>
      <c r="G824" s="10"/>
    </row>
    <row r="825" spans="2:7" x14ac:dyDescent="0.2">
      <c r="B825" s="10"/>
      <c r="C825" s="10"/>
      <c r="D825" s="10"/>
      <c r="E825" s="10"/>
      <c r="F825" s="10"/>
      <c r="G825" s="10"/>
    </row>
    <row r="826" spans="2:7" x14ac:dyDescent="0.2">
      <c r="B826" s="10"/>
      <c r="C826" s="10"/>
      <c r="D826" s="10"/>
      <c r="E826" s="10"/>
      <c r="F826" s="10"/>
      <c r="G826" s="10"/>
    </row>
    <row r="827" spans="2:7" x14ac:dyDescent="0.2">
      <c r="B827" s="10"/>
      <c r="C827" s="10"/>
      <c r="D827" s="10"/>
      <c r="E827" s="10"/>
      <c r="F827" s="10"/>
      <c r="G827" s="10"/>
    </row>
    <row r="828" spans="2:7" x14ac:dyDescent="0.2">
      <c r="B828" s="10"/>
      <c r="C828" s="10"/>
      <c r="D828" s="10"/>
      <c r="E828" s="10"/>
      <c r="F828" s="10"/>
      <c r="G828" s="10"/>
    </row>
    <row r="829" spans="2:7" x14ac:dyDescent="0.2">
      <c r="B829" s="10"/>
      <c r="C829" s="10"/>
      <c r="D829" s="10"/>
      <c r="E829" s="10"/>
      <c r="F829" s="10"/>
      <c r="G829" s="10"/>
    </row>
    <row r="830" spans="2:7" x14ac:dyDescent="0.2">
      <c r="B830" s="10"/>
      <c r="C830" s="10"/>
      <c r="D830" s="10"/>
      <c r="E830" s="10"/>
      <c r="F830" s="10"/>
      <c r="G830" s="10"/>
    </row>
    <row r="831" spans="2:7" x14ac:dyDescent="0.2">
      <c r="B831" s="10"/>
      <c r="C831" s="10"/>
      <c r="D831" s="10"/>
      <c r="E831" s="10"/>
      <c r="F831" s="10"/>
      <c r="G831" s="10"/>
    </row>
    <row r="832" spans="2:7" x14ac:dyDescent="0.2">
      <c r="B832" s="10"/>
      <c r="C832" s="10"/>
      <c r="D832" s="10"/>
      <c r="E832" s="10"/>
      <c r="F832" s="10"/>
      <c r="G832" s="10"/>
    </row>
    <row r="833" spans="2:7" x14ac:dyDescent="0.2">
      <c r="B833" s="10"/>
      <c r="C833" s="10"/>
      <c r="D833" s="10"/>
      <c r="E833" s="10"/>
      <c r="F833" s="10"/>
      <c r="G833" s="10"/>
    </row>
    <row r="834" spans="2:7" x14ac:dyDescent="0.2">
      <c r="B834" s="10"/>
      <c r="C834" s="10"/>
      <c r="D834" s="10"/>
      <c r="E834" s="10"/>
      <c r="F834" s="10"/>
      <c r="G834" s="10"/>
    </row>
    <row r="835" spans="2:7" x14ac:dyDescent="0.2">
      <c r="B835" s="10"/>
      <c r="C835" s="10"/>
      <c r="D835" s="10"/>
      <c r="E835" s="10"/>
      <c r="F835" s="10"/>
      <c r="G835" s="10"/>
    </row>
    <row r="836" spans="2:7" x14ac:dyDescent="0.2">
      <c r="B836" s="10"/>
      <c r="C836" s="10"/>
      <c r="D836" s="10"/>
      <c r="E836" s="10"/>
      <c r="F836" s="10"/>
      <c r="G836" s="10"/>
    </row>
    <row r="837" spans="2:7" x14ac:dyDescent="0.2">
      <c r="B837" s="10"/>
      <c r="C837" s="10"/>
      <c r="D837" s="10"/>
      <c r="E837" s="10"/>
      <c r="F837" s="10"/>
      <c r="G837" s="10"/>
    </row>
    <row r="838" spans="2:7" x14ac:dyDescent="0.2">
      <c r="B838" s="10"/>
      <c r="C838" s="10"/>
      <c r="D838" s="10"/>
      <c r="E838" s="10"/>
      <c r="F838" s="10"/>
      <c r="G838" s="10"/>
    </row>
    <row r="839" spans="2:7" x14ac:dyDescent="0.2">
      <c r="B839" s="10"/>
      <c r="C839" s="10"/>
      <c r="D839" s="10"/>
      <c r="E839" s="10"/>
      <c r="F839" s="10"/>
      <c r="G839" s="10"/>
    </row>
    <row r="840" spans="2:7" x14ac:dyDescent="0.2">
      <c r="B840" s="10"/>
      <c r="C840" s="10"/>
      <c r="D840" s="10"/>
      <c r="E840" s="10"/>
      <c r="F840" s="10"/>
      <c r="G840" s="10"/>
    </row>
    <row r="841" spans="2:7" x14ac:dyDescent="0.2">
      <c r="B841" s="10"/>
      <c r="C841" s="10"/>
      <c r="D841" s="10"/>
      <c r="E841" s="10"/>
      <c r="F841" s="10"/>
      <c r="G841" s="10"/>
    </row>
    <row r="842" spans="2:7" x14ac:dyDescent="0.2">
      <c r="B842" s="10"/>
      <c r="C842" s="10"/>
      <c r="D842" s="10"/>
      <c r="E842" s="10"/>
      <c r="F842" s="10"/>
      <c r="G842" s="10"/>
    </row>
    <row r="843" spans="2:7" x14ac:dyDescent="0.2">
      <c r="B843" s="10"/>
      <c r="C843" s="10"/>
      <c r="D843" s="10"/>
      <c r="E843" s="10"/>
      <c r="F843" s="10"/>
      <c r="G843" s="10"/>
    </row>
    <row r="844" spans="2:7" x14ac:dyDescent="0.2">
      <c r="B844" s="10"/>
      <c r="C844" s="10"/>
      <c r="D844" s="10"/>
      <c r="E844" s="10"/>
      <c r="F844" s="10"/>
      <c r="G844" s="10"/>
    </row>
    <row r="845" spans="2:7" x14ac:dyDescent="0.2">
      <c r="B845" s="10"/>
      <c r="C845" s="10"/>
      <c r="D845" s="10"/>
      <c r="E845" s="10"/>
      <c r="F845" s="10"/>
      <c r="G845" s="10"/>
    </row>
    <row r="846" spans="2:7" x14ac:dyDescent="0.2">
      <c r="B846" s="10"/>
      <c r="C846" s="10"/>
      <c r="D846" s="10"/>
      <c r="E846" s="10"/>
      <c r="F846" s="10"/>
      <c r="G846" s="10"/>
    </row>
    <row r="847" spans="2:7" x14ac:dyDescent="0.2">
      <c r="B847" s="10"/>
      <c r="C847" s="10"/>
      <c r="D847" s="10"/>
      <c r="E847" s="10"/>
      <c r="F847" s="10"/>
      <c r="G847" s="10"/>
    </row>
    <row r="848" spans="2:7" x14ac:dyDescent="0.2">
      <c r="B848" s="10"/>
      <c r="C848" s="10"/>
      <c r="D848" s="10"/>
      <c r="E848" s="10"/>
      <c r="F848" s="10"/>
      <c r="G848" s="10"/>
    </row>
    <row r="849" spans="2:7" x14ac:dyDescent="0.2">
      <c r="B849" s="10"/>
      <c r="C849" s="10"/>
      <c r="D849" s="10"/>
      <c r="E849" s="10"/>
      <c r="F849" s="10"/>
      <c r="G849" s="10"/>
    </row>
    <row r="850" spans="2:7" x14ac:dyDescent="0.2">
      <c r="B850" s="10"/>
      <c r="C850" s="10"/>
      <c r="D850" s="10"/>
      <c r="E850" s="10"/>
      <c r="F850" s="10"/>
      <c r="G850" s="10"/>
    </row>
    <row r="851" spans="2:7" x14ac:dyDescent="0.2">
      <c r="B851" s="10"/>
      <c r="C851" s="10"/>
      <c r="D851" s="10"/>
      <c r="E851" s="10"/>
      <c r="F851" s="10"/>
      <c r="G851" s="10"/>
    </row>
    <row r="852" spans="2:7" x14ac:dyDescent="0.2">
      <c r="B852" s="10"/>
      <c r="C852" s="10"/>
      <c r="D852" s="10"/>
      <c r="E852" s="10"/>
      <c r="F852" s="10"/>
      <c r="G852" s="10"/>
    </row>
    <row r="853" spans="2:7" x14ac:dyDescent="0.2">
      <c r="B853" s="10"/>
      <c r="C853" s="10"/>
      <c r="D853" s="10"/>
      <c r="E853" s="10"/>
      <c r="F853" s="10"/>
      <c r="G853" s="10"/>
    </row>
    <row r="854" spans="2:7" x14ac:dyDescent="0.2">
      <c r="B854" s="10"/>
      <c r="C854" s="10"/>
      <c r="D854" s="10"/>
      <c r="E854" s="10"/>
      <c r="F854" s="10"/>
      <c r="G854" s="10"/>
    </row>
    <row r="855" spans="2:7" x14ac:dyDescent="0.2">
      <c r="B855" s="10"/>
      <c r="C855" s="10"/>
      <c r="D855" s="10"/>
      <c r="E855" s="10"/>
      <c r="F855" s="10"/>
      <c r="G855" s="10"/>
    </row>
    <row r="856" spans="2:7" x14ac:dyDescent="0.2">
      <c r="B856" s="10"/>
      <c r="C856" s="10"/>
      <c r="D856" s="10"/>
      <c r="E856" s="10"/>
      <c r="F856" s="10"/>
      <c r="G856" s="10"/>
    </row>
    <row r="857" spans="2:7" x14ac:dyDescent="0.2">
      <c r="B857" s="10"/>
      <c r="C857" s="10"/>
      <c r="D857" s="10"/>
      <c r="E857" s="10"/>
      <c r="F857" s="10"/>
      <c r="G857" s="10"/>
    </row>
    <row r="858" spans="2:7" x14ac:dyDescent="0.2">
      <c r="B858" s="10"/>
      <c r="C858" s="10"/>
      <c r="D858" s="10"/>
      <c r="E858" s="10"/>
      <c r="F858" s="10"/>
      <c r="G858" s="10"/>
    </row>
    <row r="859" spans="2:7" x14ac:dyDescent="0.2">
      <c r="B859" s="10"/>
      <c r="C859" s="10"/>
      <c r="D859" s="10"/>
      <c r="E859" s="10"/>
      <c r="F859" s="10"/>
      <c r="G859" s="10"/>
    </row>
    <row r="860" spans="2:7" x14ac:dyDescent="0.2">
      <c r="B860" s="10"/>
      <c r="C860" s="10"/>
      <c r="D860" s="10"/>
      <c r="E860" s="10"/>
      <c r="F860" s="10"/>
      <c r="G860" s="10"/>
    </row>
    <row r="861" spans="2:7" x14ac:dyDescent="0.2">
      <c r="B861" s="10"/>
      <c r="C861" s="10"/>
      <c r="D861" s="10"/>
      <c r="E861" s="10"/>
      <c r="F861" s="10"/>
      <c r="G861" s="10"/>
    </row>
    <row r="862" spans="2:7" x14ac:dyDescent="0.2">
      <c r="B862" s="10"/>
      <c r="C862" s="10"/>
      <c r="D862" s="10"/>
      <c r="E862" s="10"/>
      <c r="F862" s="10"/>
      <c r="G862" s="10"/>
    </row>
    <row r="863" spans="2:7" x14ac:dyDescent="0.2">
      <c r="B863" s="10"/>
      <c r="C863" s="10"/>
      <c r="D863" s="10"/>
      <c r="E863" s="10"/>
      <c r="F863" s="10"/>
      <c r="G863" s="10"/>
    </row>
    <row r="864" spans="2:7" x14ac:dyDescent="0.2">
      <c r="B864" s="10"/>
      <c r="C864" s="10"/>
      <c r="D864" s="10"/>
      <c r="E864" s="10"/>
      <c r="F864" s="10"/>
      <c r="G864" s="10"/>
    </row>
    <row r="865" spans="2:7" x14ac:dyDescent="0.2">
      <c r="B865" s="10"/>
      <c r="C865" s="10"/>
      <c r="D865" s="10"/>
      <c r="E865" s="10"/>
      <c r="F865" s="10"/>
      <c r="G865" s="10"/>
    </row>
    <row r="866" spans="2:7" x14ac:dyDescent="0.2">
      <c r="B866" s="10"/>
      <c r="C866" s="10"/>
      <c r="D866" s="10"/>
      <c r="E866" s="10"/>
      <c r="F866" s="10"/>
      <c r="G866" s="10"/>
    </row>
    <row r="867" spans="2:7" x14ac:dyDescent="0.2">
      <c r="B867" s="10"/>
      <c r="C867" s="10"/>
      <c r="D867" s="10"/>
      <c r="E867" s="10"/>
      <c r="F867" s="10"/>
      <c r="G867" s="10"/>
    </row>
    <row r="868" spans="2:7" x14ac:dyDescent="0.2">
      <c r="B868" s="10"/>
      <c r="C868" s="10"/>
      <c r="D868" s="10"/>
      <c r="E868" s="10"/>
      <c r="F868" s="10"/>
      <c r="G868" s="10"/>
    </row>
    <row r="869" spans="2:7" x14ac:dyDescent="0.2">
      <c r="B869" s="10"/>
      <c r="C869" s="10"/>
      <c r="D869" s="10"/>
      <c r="E869" s="10"/>
      <c r="F869" s="10"/>
      <c r="G869" s="10"/>
    </row>
    <row r="870" spans="2:7" x14ac:dyDescent="0.2">
      <c r="B870" s="10"/>
      <c r="C870" s="10"/>
      <c r="D870" s="10"/>
      <c r="E870" s="10"/>
      <c r="F870" s="10"/>
      <c r="G870" s="10"/>
    </row>
    <row r="871" spans="2:7" x14ac:dyDescent="0.2">
      <c r="B871" s="10"/>
      <c r="C871" s="10"/>
      <c r="D871" s="10"/>
      <c r="E871" s="10"/>
      <c r="F871" s="10"/>
      <c r="G871" s="10"/>
    </row>
    <row r="872" spans="2:7" x14ac:dyDescent="0.2">
      <c r="B872" s="10"/>
      <c r="C872" s="10"/>
      <c r="D872" s="10"/>
      <c r="E872" s="10"/>
      <c r="F872" s="10"/>
      <c r="G872" s="10"/>
    </row>
    <row r="873" spans="2:7" x14ac:dyDescent="0.2">
      <c r="B873" s="10"/>
      <c r="C873" s="10"/>
      <c r="D873" s="10"/>
      <c r="E873" s="10"/>
      <c r="F873" s="10"/>
      <c r="G873" s="10"/>
    </row>
    <row r="874" spans="2:7" x14ac:dyDescent="0.2">
      <c r="B874" s="10"/>
      <c r="C874" s="10"/>
      <c r="D874" s="10"/>
      <c r="E874" s="10"/>
      <c r="F874" s="10"/>
      <c r="G874" s="10"/>
    </row>
    <row r="875" spans="2:7" x14ac:dyDescent="0.2">
      <c r="B875" s="10"/>
      <c r="C875" s="10"/>
      <c r="D875" s="10"/>
      <c r="E875" s="10"/>
      <c r="F875" s="10"/>
      <c r="G875" s="10"/>
    </row>
    <row r="876" spans="2:7" x14ac:dyDescent="0.2">
      <c r="B876" s="10"/>
      <c r="C876" s="10"/>
      <c r="D876" s="10"/>
      <c r="E876" s="10"/>
      <c r="F876" s="10"/>
      <c r="G876" s="10"/>
    </row>
    <row r="877" spans="2:7" x14ac:dyDescent="0.2">
      <c r="B877" s="10"/>
      <c r="C877" s="10"/>
      <c r="D877" s="10"/>
      <c r="E877" s="10"/>
      <c r="F877" s="10"/>
      <c r="G877" s="10"/>
    </row>
    <row r="878" spans="2:7" x14ac:dyDescent="0.2">
      <c r="B878" s="10"/>
      <c r="C878" s="10"/>
      <c r="D878" s="10"/>
      <c r="E878" s="10"/>
      <c r="F878" s="10"/>
      <c r="G878" s="10"/>
    </row>
    <row r="879" spans="2:7" x14ac:dyDescent="0.2">
      <c r="B879" s="10"/>
      <c r="C879" s="10"/>
      <c r="D879" s="10"/>
      <c r="E879" s="10"/>
      <c r="F879" s="10"/>
      <c r="G879" s="10"/>
    </row>
    <row r="880" spans="2:7" x14ac:dyDescent="0.2">
      <c r="B880" s="10"/>
      <c r="C880" s="10"/>
      <c r="D880" s="10"/>
      <c r="E880" s="10"/>
      <c r="F880" s="10"/>
      <c r="G880" s="10"/>
    </row>
    <row r="881" spans="2:7" x14ac:dyDescent="0.2">
      <c r="B881" s="10"/>
      <c r="C881" s="10"/>
      <c r="D881" s="10"/>
      <c r="E881" s="10"/>
      <c r="F881" s="10"/>
      <c r="G881" s="10"/>
    </row>
    <row r="882" spans="2:7" x14ac:dyDescent="0.2">
      <c r="B882" s="10"/>
      <c r="C882" s="10"/>
      <c r="D882" s="10"/>
      <c r="E882" s="10"/>
      <c r="F882" s="10"/>
      <c r="G882" s="10"/>
    </row>
    <row r="883" spans="2:7" x14ac:dyDescent="0.2">
      <c r="B883" s="10"/>
      <c r="C883" s="10"/>
      <c r="D883" s="10"/>
      <c r="E883" s="10"/>
      <c r="F883" s="10"/>
      <c r="G883" s="10"/>
    </row>
    <row r="884" spans="2:7" x14ac:dyDescent="0.2">
      <c r="B884" s="10"/>
      <c r="C884" s="10"/>
      <c r="D884" s="10"/>
      <c r="E884" s="10"/>
      <c r="F884" s="10"/>
      <c r="G884" s="10"/>
    </row>
    <row r="885" spans="2:7" x14ac:dyDescent="0.2">
      <c r="B885" s="10"/>
      <c r="C885" s="10"/>
      <c r="D885" s="10"/>
      <c r="E885" s="10"/>
      <c r="F885" s="10"/>
      <c r="G885" s="10"/>
    </row>
    <row r="886" spans="2:7" x14ac:dyDescent="0.2">
      <c r="B886" s="10"/>
      <c r="C886" s="10"/>
      <c r="D886" s="10"/>
      <c r="E886" s="10"/>
      <c r="F886" s="10"/>
      <c r="G886" s="10"/>
    </row>
    <row r="887" spans="2:7" x14ac:dyDescent="0.2">
      <c r="B887" s="10"/>
      <c r="C887" s="10"/>
      <c r="D887" s="10"/>
      <c r="E887" s="10"/>
      <c r="F887" s="10"/>
      <c r="G887" s="10"/>
    </row>
    <row r="888" spans="2:7" x14ac:dyDescent="0.2">
      <c r="B888" s="10"/>
      <c r="C888" s="10"/>
      <c r="D888" s="10"/>
      <c r="E888" s="10"/>
      <c r="F888" s="10"/>
      <c r="G888" s="10"/>
    </row>
    <row r="889" spans="2:7" x14ac:dyDescent="0.2">
      <c r="B889" s="10"/>
      <c r="C889" s="10"/>
      <c r="D889" s="10"/>
      <c r="E889" s="10"/>
      <c r="F889" s="10"/>
      <c r="G889" s="10"/>
    </row>
    <row r="890" spans="2:7" x14ac:dyDescent="0.2">
      <c r="B890" s="10"/>
      <c r="C890" s="10"/>
      <c r="D890" s="10"/>
      <c r="E890" s="10"/>
      <c r="F890" s="10"/>
      <c r="G890" s="10"/>
    </row>
    <row r="891" spans="2:7" x14ac:dyDescent="0.2">
      <c r="B891" s="10"/>
      <c r="C891" s="10"/>
      <c r="D891" s="10"/>
      <c r="E891" s="10"/>
      <c r="F891" s="10"/>
      <c r="G891" s="10"/>
    </row>
    <row r="892" spans="2:7" x14ac:dyDescent="0.2">
      <c r="B892" s="10"/>
      <c r="C892" s="10"/>
      <c r="D892" s="10"/>
      <c r="E892" s="10"/>
      <c r="F892" s="10"/>
      <c r="G892" s="10"/>
    </row>
    <row r="893" spans="2:7" x14ac:dyDescent="0.2">
      <c r="B893" s="10"/>
      <c r="C893" s="10"/>
      <c r="D893" s="10"/>
      <c r="E893" s="10"/>
      <c r="F893" s="10"/>
      <c r="G893" s="10"/>
    </row>
    <row r="894" spans="2:7" x14ac:dyDescent="0.2">
      <c r="B894" s="10"/>
      <c r="C894" s="10"/>
      <c r="D894" s="10"/>
      <c r="E894" s="10"/>
      <c r="F894" s="10"/>
      <c r="G894" s="10"/>
    </row>
    <row r="895" spans="2:7" x14ac:dyDescent="0.2">
      <c r="B895" s="10"/>
      <c r="C895" s="10"/>
      <c r="D895" s="10"/>
      <c r="E895" s="10"/>
      <c r="F895" s="10"/>
      <c r="G895" s="10"/>
    </row>
    <row r="896" spans="2:7" x14ac:dyDescent="0.2">
      <c r="B896" s="10"/>
      <c r="C896" s="10"/>
      <c r="D896" s="10"/>
      <c r="E896" s="10"/>
      <c r="F896" s="10"/>
      <c r="G896" s="10"/>
    </row>
    <row r="897" spans="2:7" x14ac:dyDescent="0.2">
      <c r="B897" s="10"/>
      <c r="C897" s="10"/>
      <c r="D897" s="10"/>
      <c r="E897" s="10"/>
      <c r="F897" s="10"/>
      <c r="G897" s="10"/>
    </row>
    <row r="898" spans="2:7" x14ac:dyDescent="0.2">
      <c r="B898" s="10"/>
      <c r="C898" s="10"/>
      <c r="D898" s="10"/>
      <c r="E898" s="10"/>
      <c r="F898" s="10"/>
      <c r="G898" s="10"/>
    </row>
    <row r="899" spans="2:7" x14ac:dyDescent="0.2">
      <c r="B899" s="10"/>
      <c r="C899" s="10"/>
      <c r="D899" s="10"/>
      <c r="E899" s="10"/>
      <c r="F899" s="10"/>
      <c r="G899" s="10"/>
    </row>
    <row r="900" spans="2:7" x14ac:dyDescent="0.2">
      <c r="B900" s="10"/>
      <c r="C900" s="10"/>
      <c r="D900" s="10"/>
      <c r="E900" s="10"/>
      <c r="F900" s="10"/>
      <c r="G900" s="10"/>
    </row>
    <row r="901" spans="2:7" x14ac:dyDescent="0.2">
      <c r="B901" s="10"/>
      <c r="C901" s="10"/>
      <c r="D901" s="10"/>
      <c r="E901" s="10"/>
      <c r="F901" s="10"/>
      <c r="G901" s="10"/>
    </row>
    <row r="902" spans="2:7" x14ac:dyDescent="0.2">
      <c r="B902" s="10"/>
      <c r="C902" s="10"/>
      <c r="D902" s="10"/>
      <c r="E902" s="10"/>
      <c r="F902" s="10"/>
      <c r="G902" s="10"/>
    </row>
    <row r="903" spans="2:7" x14ac:dyDescent="0.2">
      <c r="B903" s="10"/>
      <c r="C903" s="10"/>
      <c r="D903" s="10"/>
      <c r="E903" s="10"/>
      <c r="F903" s="10"/>
      <c r="G903" s="10"/>
    </row>
    <row r="904" spans="2:7" x14ac:dyDescent="0.2">
      <c r="B904" s="10"/>
      <c r="C904" s="10"/>
      <c r="D904" s="10"/>
      <c r="E904" s="10"/>
      <c r="F904" s="10"/>
      <c r="G904" s="10"/>
    </row>
    <row r="905" spans="2:7" x14ac:dyDescent="0.2">
      <c r="B905" s="10"/>
      <c r="C905" s="10"/>
      <c r="D905" s="10"/>
      <c r="E905" s="10"/>
      <c r="F905" s="10"/>
      <c r="G905" s="10"/>
    </row>
    <row r="906" spans="2:7" x14ac:dyDescent="0.2">
      <c r="B906" s="10"/>
      <c r="C906" s="10"/>
      <c r="D906" s="10"/>
      <c r="E906" s="10"/>
      <c r="F906" s="10"/>
      <c r="G906" s="10"/>
    </row>
    <row r="907" spans="2:7" x14ac:dyDescent="0.2">
      <c r="B907" s="10"/>
      <c r="C907" s="10"/>
      <c r="D907" s="10"/>
      <c r="E907" s="10"/>
      <c r="F907" s="10"/>
      <c r="G907" s="10"/>
    </row>
    <row r="908" spans="2:7" x14ac:dyDescent="0.2">
      <c r="B908" s="10"/>
      <c r="C908" s="10"/>
      <c r="D908" s="10"/>
      <c r="E908" s="10"/>
      <c r="F908" s="10"/>
      <c r="G908" s="10"/>
    </row>
    <row r="909" spans="2:7" x14ac:dyDescent="0.2">
      <c r="B909" s="10"/>
      <c r="C909" s="10"/>
      <c r="D909" s="10"/>
      <c r="E909" s="10"/>
      <c r="F909" s="10"/>
      <c r="G909" s="10"/>
    </row>
    <row r="910" spans="2:7" x14ac:dyDescent="0.2">
      <c r="B910" s="10"/>
      <c r="C910" s="10"/>
      <c r="D910" s="10"/>
      <c r="E910" s="10"/>
      <c r="F910" s="10"/>
      <c r="G910" s="10"/>
    </row>
    <row r="911" spans="2:7" x14ac:dyDescent="0.2">
      <c r="B911" s="10"/>
      <c r="C911" s="10"/>
      <c r="D911" s="10"/>
      <c r="E911" s="10"/>
      <c r="F911" s="10"/>
      <c r="G911" s="10"/>
    </row>
    <row r="912" spans="2:7" x14ac:dyDescent="0.2">
      <c r="B912" s="10"/>
      <c r="C912" s="10"/>
      <c r="D912" s="10"/>
      <c r="E912" s="10"/>
      <c r="F912" s="10"/>
      <c r="G912" s="10"/>
    </row>
    <row r="913" spans="2:7" x14ac:dyDescent="0.2">
      <c r="B913" s="10"/>
      <c r="C913" s="10"/>
      <c r="D913" s="10"/>
      <c r="E913" s="10"/>
      <c r="F913" s="10"/>
      <c r="G913" s="10"/>
    </row>
    <row r="914" spans="2:7" x14ac:dyDescent="0.2">
      <c r="B914" s="10"/>
      <c r="C914" s="10"/>
      <c r="D914" s="10"/>
      <c r="E914" s="10"/>
      <c r="F914" s="10"/>
      <c r="G914" s="10"/>
    </row>
    <row r="915" spans="2:7" x14ac:dyDescent="0.2">
      <c r="B915" s="10"/>
      <c r="C915" s="10"/>
      <c r="D915" s="10"/>
      <c r="E915" s="10"/>
      <c r="F915" s="10"/>
      <c r="G915" s="10"/>
    </row>
    <row r="916" spans="2:7" x14ac:dyDescent="0.2">
      <c r="B916" s="10"/>
      <c r="C916" s="10"/>
      <c r="D916" s="10"/>
      <c r="E916" s="10"/>
      <c r="F916" s="10"/>
      <c r="G916" s="10"/>
    </row>
    <row r="917" spans="2:7" x14ac:dyDescent="0.2">
      <c r="B917" s="10"/>
      <c r="C917" s="10"/>
      <c r="D917" s="10"/>
      <c r="E917" s="10"/>
      <c r="F917" s="10"/>
      <c r="G917" s="10"/>
    </row>
    <row r="918" spans="2:7" x14ac:dyDescent="0.2">
      <c r="B918" s="10"/>
      <c r="C918" s="10"/>
      <c r="D918" s="10"/>
      <c r="E918" s="10"/>
      <c r="F918" s="10"/>
      <c r="G918" s="10"/>
    </row>
    <row r="919" spans="2:7" x14ac:dyDescent="0.2">
      <c r="B919" s="10"/>
      <c r="C919" s="10"/>
      <c r="D919" s="10"/>
      <c r="E919" s="10"/>
      <c r="F919" s="10"/>
      <c r="G919" s="10"/>
    </row>
    <row r="920" spans="2:7" x14ac:dyDescent="0.2">
      <c r="B920" s="10"/>
      <c r="C920" s="10"/>
      <c r="D920" s="10"/>
      <c r="E920" s="10"/>
      <c r="F920" s="10"/>
      <c r="G920" s="10"/>
    </row>
    <row r="921" spans="2:7" x14ac:dyDescent="0.2">
      <c r="B921" s="10"/>
      <c r="C921" s="10"/>
      <c r="D921" s="10"/>
      <c r="E921" s="10"/>
      <c r="F921" s="10"/>
      <c r="G921" s="10"/>
    </row>
    <row r="922" spans="2:7" x14ac:dyDescent="0.2">
      <c r="B922" s="10"/>
      <c r="C922" s="10"/>
      <c r="D922" s="10"/>
      <c r="E922" s="10"/>
      <c r="F922" s="10"/>
      <c r="G922" s="10"/>
    </row>
    <row r="923" spans="2:7" x14ac:dyDescent="0.2">
      <c r="B923" s="10"/>
      <c r="C923" s="10"/>
      <c r="D923" s="10"/>
      <c r="E923" s="10"/>
      <c r="F923" s="10"/>
      <c r="G923" s="10"/>
    </row>
    <row r="924" spans="2:7" x14ac:dyDescent="0.2">
      <c r="B924" s="10"/>
      <c r="C924" s="10"/>
      <c r="D924" s="10"/>
      <c r="E924" s="10"/>
      <c r="F924" s="10"/>
      <c r="G924" s="10"/>
    </row>
    <row r="925" spans="2:7" x14ac:dyDescent="0.2">
      <c r="B925" s="10"/>
      <c r="C925" s="10"/>
      <c r="D925" s="10"/>
      <c r="E925" s="10"/>
      <c r="F925" s="10"/>
      <c r="G925" s="10"/>
    </row>
    <row r="926" spans="2:7" x14ac:dyDescent="0.2">
      <c r="B926" s="10"/>
      <c r="C926" s="10"/>
      <c r="D926" s="10"/>
      <c r="E926" s="10"/>
      <c r="F926" s="10"/>
      <c r="G926" s="10"/>
    </row>
    <row r="927" spans="2:7" x14ac:dyDescent="0.2">
      <c r="B927" s="10"/>
      <c r="C927" s="10"/>
      <c r="D927" s="10"/>
      <c r="E927" s="10"/>
      <c r="F927" s="10"/>
      <c r="G927" s="10"/>
    </row>
    <row r="928" spans="2:7" x14ac:dyDescent="0.2">
      <c r="B928" s="10"/>
      <c r="C928" s="10"/>
      <c r="D928" s="10"/>
      <c r="E928" s="10"/>
      <c r="F928" s="10"/>
      <c r="G928" s="10"/>
    </row>
    <row r="929" spans="2:7" x14ac:dyDescent="0.2">
      <c r="B929" s="10"/>
      <c r="C929" s="10"/>
      <c r="D929" s="10"/>
      <c r="E929" s="10"/>
      <c r="F929" s="10"/>
      <c r="G929" s="10"/>
    </row>
    <row r="930" spans="2:7" x14ac:dyDescent="0.2">
      <c r="B930" s="10"/>
      <c r="C930" s="10"/>
      <c r="D930" s="10"/>
      <c r="E930" s="10"/>
      <c r="F930" s="10"/>
      <c r="G930" s="10"/>
    </row>
    <row r="931" spans="2:7" x14ac:dyDescent="0.2">
      <c r="B931" s="10"/>
      <c r="C931" s="10"/>
      <c r="D931" s="10"/>
      <c r="E931" s="10"/>
      <c r="F931" s="10"/>
      <c r="G931" s="10"/>
    </row>
    <row r="932" spans="2:7" x14ac:dyDescent="0.2">
      <c r="B932" s="10"/>
      <c r="C932" s="10"/>
      <c r="D932" s="10"/>
      <c r="E932" s="10"/>
      <c r="F932" s="10"/>
      <c r="G932" s="10"/>
    </row>
    <row r="933" spans="2:7" x14ac:dyDescent="0.2">
      <c r="B933" s="10"/>
      <c r="C933" s="10"/>
      <c r="D933" s="10"/>
      <c r="E933" s="10"/>
      <c r="F933" s="10"/>
      <c r="G933" s="10"/>
    </row>
    <row r="934" spans="2:7" x14ac:dyDescent="0.2">
      <c r="B934" s="10"/>
      <c r="C934" s="10"/>
      <c r="D934" s="10"/>
      <c r="E934" s="10"/>
      <c r="F934" s="10"/>
      <c r="G934" s="10"/>
    </row>
    <row r="935" spans="2:7" x14ac:dyDescent="0.2">
      <c r="B935" s="10"/>
      <c r="C935" s="10"/>
      <c r="D935" s="10"/>
      <c r="E935" s="10"/>
      <c r="F935" s="10"/>
      <c r="G935" s="10"/>
    </row>
    <row r="936" spans="2:7" x14ac:dyDescent="0.2">
      <c r="B936" s="10"/>
      <c r="C936" s="10"/>
      <c r="D936" s="10"/>
      <c r="E936" s="10"/>
      <c r="F936" s="10"/>
      <c r="G936" s="10"/>
    </row>
    <row r="937" spans="2:7" x14ac:dyDescent="0.2">
      <c r="B937" s="10"/>
      <c r="C937" s="10"/>
      <c r="D937" s="10"/>
      <c r="E937" s="10"/>
      <c r="F937" s="10"/>
      <c r="G937" s="10"/>
    </row>
    <row r="938" spans="2:7" x14ac:dyDescent="0.2">
      <c r="B938" s="10"/>
      <c r="C938" s="10"/>
      <c r="D938" s="10"/>
      <c r="E938" s="10"/>
      <c r="F938" s="10"/>
      <c r="G938" s="10"/>
    </row>
    <row r="939" spans="2:7" x14ac:dyDescent="0.2">
      <c r="B939" s="10"/>
      <c r="C939" s="10"/>
      <c r="D939" s="10"/>
      <c r="E939" s="10"/>
      <c r="F939" s="10"/>
      <c r="G939" s="10"/>
    </row>
    <row r="940" spans="2:7" x14ac:dyDescent="0.2">
      <c r="B940" s="10"/>
      <c r="C940" s="10"/>
      <c r="D940" s="10"/>
      <c r="E940" s="10"/>
      <c r="F940" s="10"/>
      <c r="G940" s="10"/>
    </row>
    <row r="941" spans="2:7" x14ac:dyDescent="0.2">
      <c r="B941" s="10"/>
      <c r="C941" s="10"/>
      <c r="D941" s="10"/>
      <c r="E941" s="10"/>
      <c r="F941" s="10"/>
      <c r="G941" s="10"/>
    </row>
    <row r="942" spans="2:7" x14ac:dyDescent="0.2">
      <c r="B942" s="10"/>
      <c r="C942" s="10"/>
      <c r="D942" s="10"/>
      <c r="E942" s="10"/>
      <c r="F942" s="10"/>
      <c r="G942" s="10"/>
    </row>
    <row r="943" spans="2:7" x14ac:dyDescent="0.2">
      <c r="B943" s="10"/>
      <c r="C943" s="10"/>
      <c r="D943" s="10"/>
      <c r="E943" s="10"/>
      <c r="F943" s="10"/>
      <c r="G943" s="10"/>
    </row>
    <row r="944" spans="2:7" x14ac:dyDescent="0.2">
      <c r="B944" s="10"/>
      <c r="C944" s="10"/>
      <c r="D944" s="10"/>
      <c r="E944" s="10"/>
      <c r="F944" s="10"/>
      <c r="G944" s="10"/>
    </row>
    <row r="945" spans="2:7" x14ac:dyDescent="0.2">
      <c r="B945" s="10"/>
      <c r="C945" s="10"/>
      <c r="D945" s="10"/>
      <c r="E945" s="10"/>
      <c r="F945" s="10"/>
      <c r="G945" s="10"/>
    </row>
    <row r="946" spans="2:7" x14ac:dyDescent="0.2">
      <c r="B946" s="10"/>
      <c r="C946" s="10"/>
      <c r="D946" s="10"/>
      <c r="E946" s="10"/>
      <c r="F946" s="10"/>
      <c r="G946" s="10"/>
    </row>
    <row r="947" spans="2:7" x14ac:dyDescent="0.2">
      <c r="B947" s="10"/>
      <c r="C947" s="10"/>
      <c r="D947" s="10"/>
      <c r="E947" s="10"/>
      <c r="F947" s="10"/>
      <c r="G947" s="10"/>
    </row>
    <row r="948" spans="2:7" x14ac:dyDescent="0.2">
      <c r="B948" s="10"/>
      <c r="C948" s="10"/>
      <c r="D948" s="10"/>
      <c r="E948" s="10"/>
      <c r="F948" s="10"/>
      <c r="G948" s="10"/>
    </row>
    <row r="949" spans="2:7" x14ac:dyDescent="0.2">
      <c r="B949" s="10"/>
      <c r="C949" s="10"/>
      <c r="D949" s="10"/>
      <c r="E949" s="10"/>
      <c r="F949" s="10"/>
      <c r="G949" s="10"/>
    </row>
    <row r="950" spans="2:7" x14ac:dyDescent="0.2">
      <c r="B950" s="10"/>
      <c r="C950" s="10"/>
      <c r="D950" s="10"/>
      <c r="E950" s="10"/>
      <c r="F950" s="10"/>
      <c r="G950" s="10"/>
    </row>
    <row r="951" spans="2:7" x14ac:dyDescent="0.2">
      <c r="B951" s="10"/>
      <c r="C951" s="10"/>
      <c r="D951" s="10"/>
      <c r="E951" s="10"/>
      <c r="F951" s="10"/>
      <c r="G951" s="10"/>
    </row>
    <row r="952" spans="2:7" x14ac:dyDescent="0.2">
      <c r="B952" s="10"/>
      <c r="C952" s="10"/>
      <c r="D952" s="10"/>
      <c r="E952" s="10"/>
      <c r="F952" s="10"/>
      <c r="G952" s="10"/>
    </row>
    <row r="953" spans="2:7" x14ac:dyDescent="0.2">
      <c r="B953" s="10"/>
      <c r="C953" s="10"/>
      <c r="D953" s="10"/>
      <c r="E953" s="10"/>
      <c r="F953" s="10"/>
      <c r="G953" s="10"/>
    </row>
    <row r="954" spans="2:7" x14ac:dyDescent="0.2">
      <c r="B954" s="10"/>
      <c r="C954" s="10"/>
      <c r="D954" s="10"/>
      <c r="E954" s="10"/>
      <c r="F954" s="10"/>
      <c r="G954" s="10"/>
    </row>
    <row r="955" spans="2:7" x14ac:dyDescent="0.2">
      <c r="B955" s="10"/>
      <c r="C955" s="10"/>
      <c r="D955" s="10"/>
      <c r="E955" s="10"/>
      <c r="F955" s="10"/>
      <c r="G955" s="10"/>
    </row>
    <row r="956" spans="2:7" x14ac:dyDescent="0.2">
      <c r="B956" s="10"/>
      <c r="C956" s="10"/>
      <c r="D956" s="10"/>
      <c r="E956" s="10"/>
      <c r="F956" s="10"/>
      <c r="G956" s="10"/>
    </row>
    <row r="957" spans="2:7" x14ac:dyDescent="0.2">
      <c r="B957" s="10"/>
      <c r="C957" s="10"/>
      <c r="D957" s="10"/>
      <c r="E957" s="10"/>
      <c r="F957" s="10"/>
      <c r="G957" s="10"/>
    </row>
    <row r="958" spans="2:7" x14ac:dyDescent="0.2">
      <c r="B958" s="10"/>
      <c r="C958" s="10"/>
      <c r="D958" s="10"/>
      <c r="E958" s="10"/>
      <c r="F958" s="10"/>
      <c r="G958" s="10"/>
    </row>
    <row r="959" spans="2:7" x14ac:dyDescent="0.2">
      <c r="B959" s="10"/>
      <c r="C959" s="10"/>
      <c r="D959" s="10"/>
      <c r="E959" s="10"/>
      <c r="F959" s="10"/>
      <c r="G959" s="10"/>
    </row>
    <row r="960" spans="2:7" x14ac:dyDescent="0.2">
      <c r="B960" s="10"/>
      <c r="C960" s="10"/>
      <c r="D960" s="10"/>
      <c r="E960" s="10"/>
      <c r="F960" s="10"/>
      <c r="G960" s="10"/>
    </row>
    <row r="961" spans="2:7" x14ac:dyDescent="0.2">
      <c r="B961" s="10"/>
      <c r="C961" s="10"/>
      <c r="D961" s="10"/>
      <c r="E961" s="10"/>
      <c r="F961" s="10"/>
      <c r="G961" s="10"/>
    </row>
    <row r="962" spans="2:7" x14ac:dyDescent="0.2">
      <c r="B962" s="10"/>
      <c r="C962" s="10"/>
      <c r="D962" s="10"/>
      <c r="E962" s="10"/>
      <c r="F962" s="10"/>
      <c r="G962" s="10"/>
    </row>
    <row r="963" spans="2:7" x14ac:dyDescent="0.2">
      <c r="B963" s="10"/>
      <c r="C963" s="10"/>
      <c r="D963" s="10"/>
      <c r="E963" s="10"/>
      <c r="F963" s="10"/>
      <c r="G963" s="10"/>
    </row>
    <row r="964" spans="2:7" x14ac:dyDescent="0.2">
      <c r="B964" s="10"/>
      <c r="C964" s="10"/>
      <c r="D964" s="10"/>
      <c r="E964" s="10"/>
      <c r="F964" s="10"/>
      <c r="G964" s="10"/>
    </row>
    <row r="965" spans="2:7" x14ac:dyDescent="0.2">
      <c r="B965" s="10"/>
      <c r="C965" s="10"/>
      <c r="D965" s="10"/>
      <c r="E965" s="10"/>
      <c r="F965" s="10"/>
      <c r="G965" s="10"/>
    </row>
    <row r="966" spans="2:7" x14ac:dyDescent="0.2">
      <c r="B966" s="10"/>
      <c r="C966" s="10"/>
      <c r="D966" s="10"/>
      <c r="E966" s="10"/>
      <c r="F966" s="10"/>
      <c r="G966" s="10"/>
    </row>
    <row r="967" spans="2:7" x14ac:dyDescent="0.2">
      <c r="B967" s="10"/>
      <c r="C967" s="10"/>
      <c r="D967" s="10"/>
      <c r="E967" s="10"/>
      <c r="F967" s="10"/>
      <c r="G967" s="10"/>
    </row>
    <row r="968" spans="2:7" x14ac:dyDescent="0.2">
      <c r="B968" s="10"/>
      <c r="C968" s="10"/>
      <c r="D968" s="10"/>
      <c r="E968" s="10"/>
      <c r="F968" s="10"/>
      <c r="G968" s="10"/>
    </row>
    <row r="969" spans="2:7" x14ac:dyDescent="0.2">
      <c r="B969" s="10"/>
      <c r="C969" s="10"/>
      <c r="D969" s="10"/>
      <c r="E969" s="10"/>
      <c r="F969" s="10"/>
      <c r="G969" s="10"/>
    </row>
    <row r="970" spans="2:7" x14ac:dyDescent="0.2">
      <c r="B970" s="10"/>
      <c r="C970" s="10"/>
      <c r="D970" s="10"/>
      <c r="E970" s="10"/>
      <c r="F970" s="10"/>
      <c r="G970" s="10"/>
    </row>
    <row r="971" spans="2:7" x14ac:dyDescent="0.2">
      <c r="B971" s="10"/>
      <c r="C971" s="10"/>
      <c r="D971" s="10"/>
      <c r="E971" s="10"/>
      <c r="F971" s="10"/>
      <c r="G971" s="10"/>
    </row>
    <row r="972" spans="2:7" x14ac:dyDescent="0.2">
      <c r="B972" s="10"/>
      <c r="C972" s="10"/>
      <c r="D972" s="10"/>
      <c r="E972" s="10"/>
      <c r="F972" s="10"/>
      <c r="G972" s="10"/>
    </row>
    <row r="973" spans="2:7" x14ac:dyDescent="0.2">
      <c r="B973" s="10"/>
      <c r="C973" s="10"/>
      <c r="D973" s="10"/>
      <c r="E973" s="10"/>
      <c r="F973" s="10"/>
      <c r="G973" s="10"/>
    </row>
    <row r="974" spans="2:7" x14ac:dyDescent="0.2">
      <c r="B974" s="10"/>
      <c r="C974" s="10"/>
      <c r="D974" s="10"/>
      <c r="E974" s="10"/>
      <c r="F974" s="10"/>
      <c r="G974" s="10"/>
    </row>
    <row r="975" spans="2:7" x14ac:dyDescent="0.2">
      <c r="B975" s="10"/>
      <c r="C975" s="10"/>
      <c r="D975" s="10"/>
      <c r="E975" s="10"/>
      <c r="F975" s="10"/>
      <c r="G975" s="10"/>
    </row>
    <row r="976" spans="2:7" x14ac:dyDescent="0.2">
      <c r="B976" s="10"/>
      <c r="C976" s="10"/>
      <c r="D976" s="10"/>
      <c r="E976" s="10"/>
      <c r="F976" s="10"/>
      <c r="G976" s="10"/>
    </row>
    <row r="977" spans="2:7" x14ac:dyDescent="0.2">
      <c r="B977" s="10"/>
      <c r="C977" s="10"/>
      <c r="D977" s="10"/>
      <c r="E977" s="10"/>
      <c r="F977" s="10"/>
      <c r="G977" s="10"/>
    </row>
    <row r="978" spans="2:7" x14ac:dyDescent="0.2">
      <c r="B978" s="10"/>
      <c r="C978" s="10"/>
      <c r="D978" s="10"/>
      <c r="E978" s="10"/>
      <c r="F978" s="10"/>
      <c r="G978" s="10"/>
    </row>
    <row r="979" spans="2:7" x14ac:dyDescent="0.2">
      <c r="B979" s="10"/>
      <c r="C979" s="10"/>
      <c r="D979" s="10"/>
      <c r="E979" s="10"/>
      <c r="F979" s="10"/>
      <c r="G979" s="10"/>
    </row>
    <row r="980" spans="2:7" x14ac:dyDescent="0.2">
      <c r="B980" s="10"/>
      <c r="C980" s="10"/>
      <c r="D980" s="10"/>
      <c r="E980" s="10"/>
      <c r="F980" s="10"/>
      <c r="G980" s="10"/>
    </row>
    <row r="981" spans="2:7" x14ac:dyDescent="0.2">
      <c r="B981" s="10"/>
      <c r="C981" s="10"/>
      <c r="D981" s="10"/>
      <c r="E981" s="10"/>
      <c r="F981" s="10"/>
      <c r="G981" s="10"/>
    </row>
    <row r="982" spans="2:7" x14ac:dyDescent="0.2">
      <c r="B982" s="10"/>
      <c r="C982" s="10"/>
      <c r="D982" s="10"/>
      <c r="E982" s="10"/>
      <c r="F982" s="10"/>
      <c r="G982" s="10"/>
    </row>
    <row r="983" spans="2:7" x14ac:dyDescent="0.2">
      <c r="B983" s="10"/>
      <c r="C983" s="10"/>
      <c r="D983" s="10"/>
      <c r="E983" s="10"/>
      <c r="F983" s="10"/>
      <c r="G983" s="10"/>
    </row>
    <row r="984" spans="2:7" x14ac:dyDescent="0.2">
      <c r="B984" s="10"/>
      <c r="C984" s="10"/>
      <c r="D984" s="10"/>
      <c r="E984" s="10"/>
      <c r="F984" s="10"/>
      <c r="G984" s="10"/>
    </row>
    <row r="985" spans="2:7" x14ac:dyDescent="0.2">
      <c r="B985" s="10"/>
      <c r="C985" s="10"/>
      <c r="D985" s="10"/>
      <c r="E985" s="10"/>
      <c r="F985" s="10"/>
      <c r="G985" s="10"/>
    </row>
    <row r="986" spans="2:7" x14ac:dyDescent="0.2">
      <c r="B986" s="10"/>
      <c r="C986" s="10"/>
      <c r="D986" s="10"/>
      <c r="E986" s="10"/>
      <c r="F986" s="10"/>
      <c r="G986" s="10"/>
    </row>
    <row r="987" spans="2:7" x14ac:dyDescent="0.2">
      <c r="B987" s="10"/>
      <c r="C987" s="10"/>
      <c r="D987" s="10"/>
      <c r="E987" s="10"/>
      <c r="F987" s="10"/>
      <c r="G987" s="10"/>
    </row>
    <row r="988" spans="2:7" x14ac:dyDescent="0.2">
      <c r="B988" s="10"/>
      <c r="C988" s="10"/>
      <c r="D988" s="10"/>
      <c r="E988" s="10"/>
      <c r="F988" s="10"/>
      <c r="G988" s="10"/>
    </row>
    <row r="989" spans="2:7" x14ac:dyDescent="0.2">
      <c r="B989" s="10"/>
      <c r="C989" s="10"/>
      <c r="D989" s="10"/>
      <c r="E989" s="10"/>
      <c r="F989" s="10"/>
      <c r="G989" s="10"/>
    </row>
    <row r="990" spans="2:7" x14ac:dyDescent="0.2">
      <c r="B990" s="10"/>
      <c r="C990" s="10"/>
      <c r="D990" s="10"/>
      <c r="E990" s="10"/>
      <c r="F990" s="10"/>
      <c r="G990" s="10"/>
    </row>
    <row r="991" spans="2:7" x14ac:dyDescent="0.2">
      <c r="B991" s="10"/>
      <c r="C991" s="10"/>
      <c r="D991" s="10"/>
      <c r="E991" s="10"/>
      <c r="F991" s="10"/>
      <c r="G991" s="10"/>
    </row>
    <row r="992" spans="2:7" x14ac:dyDescent="0.2">
      <c r="B992" s="10"/>
      <c r="C992" s="10"/>
      <c r="D992" s="10"/>
      <c r="E992" s="10"/>
      <c r="F992" s="10"/>
      <c r="G992" s="10"/>
    </row>
    <row r="993" spans="2:7" x14ac:dyDescent="0.2">
      <c r="B993" s="10"/>
      <c r="C993" s="10"/>
      <c r="D993" s="10"/>
      <c r="E993" s="10"/>
      <c r="F993" s="10"/>
      <c r="G993" s="10"/>
    </row>
    <row r="994" spans="2:7" x14ac:dyDescent="0.2">
      <c r="B994" s="10"/>
      <c r="C994" s="10"/>
      <c r="D994" s="10"/>
      <c r="E994" s="10"/>
      <c r="F994" s="10"/>
      <c r="G994" s="10"/>
    </row>
    <row r="995" spans="2:7" x14ac:dyDescent="0.2">
      <c r="B995" s="10"/>
      <c r="C995" s="10"/>
      <c r="D995" s="10"/>
      <c r="E995" s="10"/>
      <c r="F995" s="10"/>
      <c r="G995" s="10"/>
    </row>
    <row r="996" spans="2:7" x14ac:dyDescent="0.2">
      <c r="B996" s="10"/>
      <c r="C996" s="10"/>
      <c r="D996" s="10"/>
      <c r="E996" s="10"/>
      <c r="F996" s="10"/>
      <c r="G996" s="10"/>
    </row>
    <row r="997" spans="2:7" x14ac:dyDescent="0.2">
      <c r="B997" s="10"/>
      <c r="C997" s="10"/>
      <c r="D997" s="10"/>
      <c r="E997" s="10"/>
      <c r="F997" s="10"/>
      <c r="G997" s="10"/>
    </row>
    <row r="998" spans="2:7" x14ac:dyDescent="0.2">
      <c r="B998" s="10"/>
      <c r="C998" s="10"/>
      <c r="D998" s="10"/>
      <c r="E998" s="10"/>
      <c r="F998" s="10"/>
      <c r="G998" s="10"/>
    </row>
    <row r="999" spans="2:7" x14ac:dyDescent="0.2">
      <c r="B999" s="10"/>
      <c r="C999" s="10"/>
      <c r="D999" s="10"/>
      <c r="E999" s="10"/>
      <c r="F999" s="10"/>
      <c r="G999" s="10"/>
    </row>
    <row r="1000" spans="2:7" x14ac:dyDescent="0.2">
      <c r="B1000" s="10"/>
      <c r="C1000" s="10"/>
      <c r="D1000" s="10"/>
      <c r="E1000" s="10"/>
      <c r="F1000" s="10"/>
      <c r="G1000" s="10"/>
    </row>
    <row r="1001" spans="2:7" x14ac:dyDescent="0.2">
      <c r="B1001" s="10"/>
      <c r="C1001" s="10"/>
      <c r="D1001" s="10"/>
      <c r="E1001" s="10"/>
      <c r="F1001" s="10"/>
      <c r="G1001" s="10"/>
    </row>
    <row r="1002" spans="2:7" x14ac:dyDescent="0.2">
      <c r="B1002" s="10"/>
      <c r="C1002" s="10"/>
      <c r="D1002" s="10"/>
      <c r="E1002" s="10"/>
      <c r="F1002" s="10"/>
      <c r="G1002" s="10"/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10"/>
  <sheetViews>
    <sheetView zoomScaleNormal="100" workbookViewId="0">
      <selection activeCell="B2" sqref="B2"/>
    </sheetView>
  </sheetViews>
  <sheetFormatPr defaultColWidth="14.42578125" defaultRowHeight="12.75" x14ac:dyDescent="0.2"/>
  <cols>
    <col min="1" max="1" width="17.42578125" style="13" customWidth="1"/>
    <col min="2" max="2" width="19.42578125" style="14" customWidth="1"/>
    <col min="3" max="11" width="14.140625" style="13" customWidth="1"/>
    <col min="12" max="15" width="8.7109375" style="13" customWidth="1"/>
    <col min="16" max="1024" width="14.42578125" style="13"/>
  </cols>
  <sheetData>
    <row r="1" spans="1:15" ht="12.75" customHeight="1" x14ac:dyDescent="0.2">
      <c r="A1" s="15" t="s">
        <v>58</v>
      </c>
      <c r="B1" s="14" t="s">
        <v>4</v>
      </c>
      <c r="C1" s="14"/>
      <c r="D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.75" customHeight="1" x14ac:dyDescent="0.2">
      <c r="A2" s="13" t="s">
        <v>59</v>
      </c>
      <c r="B2">
        <v>0.45305450586178198</v>
      </c>
      <c r="C2"/>
      <c r="D2"/>
      <c r="E2"/>
      <c r="F2"/>
      <c r="G2" s="14"/>
      <c r="H2" s="14"/>
      <c r="I2" s="14"/>
      <c r="J2" s="14"/>
      <c r="K2" s="14"/>
      <c r="L2" s="14"/>
      <c r="M2" s="14"/>
      <c r="N2" s="14"/>
      <c r="O2" s="14"/>
    </row>
    <row r="3" spans="1:15" ht="12.75" customHeight="1" x14ac:dyDescent="0.2">
      <c r="A3" s="13" t="s">
        <v>60</v>
      </c>
      <c r="B3">
        <v>-2.8971804875415899</v>
      </c>
      <c r="C3"/>
      <c r="D3"/>
      <c r="E3"/>
      <c r="F3"/>
      <c r="G3" s="14"/>
      <c r="H3" s="14"/>
      <c r="I3" s="14"/>
      <c r="J3" s="14"/>
      <c r="K3" s="14"/>
      <c r="L3" s="14"/>
      <c r="M3" s="14"/>
      <c r="N3" s="14"/>
      <c r="O3" s="14"/>
    </row>
    <row r="4" spans="1:15" ht="12.75" customHeight="1" x14ac:dyDescent="0.2">
      <c r="A4" s="13" t="s">
        <v>61</v>
      </c>
      <c r="B4">
        <v>-7.0964252772847098</v>
      </c>
      <c r="C4"/>
      <c r="D4"/>
      <c r="E4"/>
      <c r="F4"/>
      <c r="G4" s="14"/>
      <c r="H4" s="14"/>
      <c r="I4" s="14"/>
      <c r="J4" s="14"/>
      <c r="K4" s="14"/>
      <c r="L4" s="14"/>
      <c r="M4" s="14"/>
      <c r="N4" s="14"/>
      <c r="O4" s="14"/>
    </row>
    <row r="5" spans="1:15" ht="12.75" customHeight="1" x14ac:dyDescent="0.2">
      <c r="A5" s="13" t="s">
        <v>62</v>
      </c>
      <c r="B5" s="13"/>
      <c r="C5"/>
      <c r="G5" s="14"/>
      <c r="H5" s="14"/>
      <c r="I5" s="14"/>
      <c r="J5" s="14"/>
      <c r="K5" s="14"/>
      <c r="L5" s="14"/>
      <c r="M5" s="14"/>
      <c r="N5" s="14"/>
      <c r="O5" s="14"/>
    </row>
    <row r="6" spans="1:15" ht="12.75" customHeight="1" x14ac:dyDescent="0.2">
      <c r="A6" s="13" t="s">
        <v>64</v>
      </c>
      <c r="B6">
        <v>-0.95213803739151703</v>
      </c>
      <c r="C6"/>
      <c r="D6"/>
      <c r="E6"/>
      <c r="F6"/>
      <c r="G6" s="14"/>
      <c r="H6" s="14"/>
      <c r="I6" s="14"/>
      <c r="J6" s="14"/>
      <c r="K6" s="14"/>
      <c r="L6" s="14"/>
      <c r="M6" s="14"/>
      <c r="N6" s="14"/>
      <c r="O6" s="14"/>
    </row>
    <row r="7" spans="1:15" ht="12.75" customHeight="1" x14ac:dyDescent="0.2">
      <c r="A7" s="13" t="s">
        <v>63</v>
      </c>
      <c r="B7">
        <v>0.49956175533379399</v>
      </c>
      <c r="D7"/>
      <c r="E7"/>
      <c r="F7"/>
      <c r="G7" s="14"/>
      <c r="H7" s="14"/>
      <c r="I7" s="14"/>
      <c r="J7" s="14"/>
      <c r="K7" s="14"/>
      <c r="L7" s="14"/>
      <c r="M7" s="14"/>
      <c r="N7" s="14"/>
      <c r="O7" s="14"/>
    </row>
    <row r="8" spans="1:15" ht="12.75" customHeight="1" x14ac:dyDescent="0.2">
      <c r="A8" s="13" t="s">
        <v>65</v>
      </c>
      <c r="B8">
        <v>-1.45119861922659</v>
      </c>
      <c r="C8"/>
      <c r="D8"/>
      <c r="E8"/>
      <c r="F8"/>
      <c r="G8" s="14"/>
      <c r="H8" s="14"/>
      <c r="I8" s="14"/>
      <c r="J8" s="14"/>
      <c r="K8" s="14"/>
      <c r="L8" s="14"/>
      <c r="M8" s="14"/>
      <c r="N8" s="14"/>
      <c r="O8" s="14"/>
    </row>
    <row r="9" spans="1:15" ht="12.75" customHeight="1" x14ac:dyDescent="0.2">
      <c r="A9" s="13" t="s">
        <v>66</v>
      </c>
      <c r="B9">
        <v>0.73714110811466804</v>
      </c>
      <c r="C9"/>
      <c r="D9"/>
      <c r="E9"/>
      <c r="F9"/>
      <c r="G9" s="14"/>
      <c r="H9" s="14"/>
      <c r="I9" s="14"/>
      <c r="J9" s="14"/>
      <c r="K9" s="14"/>
      <c r="L9" s="14"/>
      <c r="M9" s="14"/>
      <c r="N9" s="14"/>
      <c r="O9" s="14"/>
    </row>
    <row r="10" spans="1:15" ht="12.75" customHeight="1" x14ac:dyDescent="0.2">
      <c r="A10" s="13" t="s">
        <v>67</v>
      </c>
      <c r="B10">
        <v>-7.3936621261749103E-2</v>
      </c>
      <c r="C10"/>
      <c r="D10"/>
      <c r="E10"/>
      <c r="F10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75" customHeight="1" x14ac:dyDescent="0.2">
      <c r="A11" s="13" t="s">
        <v>68</v>
      </c>
      <c r="B11">
        <v>-3.3009311449404097E-2</v>
      </c>
      <c r="C11"/>
      <c r="D11"/>
      <c r="E11"/>
      <c r="F11"/>
      <c r="G11" s="14"/>
      <c r="H11" s="14"/>
      <c r="K11" s="14"/>
      <c r="L11" s="14"/>
      <c r="M11" s="14"/>
      <c r="N11" s="14"/>
      <c r="O11" s="14"/>
    </row>
    <row r="12" spans="1:15" ht="12.75" customHeight="1" x14ac:dyDescent="0.2">
      <c r="A12" s="13" t="s">
        <v>69</v>
      </c>
      <c r="B12">
        <v>0.42121279865147598</v>
      </c>
      <c r="C12"/>
      <c r="D12"/>
      <c r="E12"/>
      <c r="F12"/>
      <c r="G12" s="14"/>
      <c r="H12" s="14"/>
      <c r="K12" s="14"/>
      <c r="L12" s="14"/>
      <c r="M12" s="14"/>
      <c r="N12" s="14"/>
      <c r="O12" s="14"/>
    </row>
    <row r="13" spans="1:15" ht="12.75" customHeight="1" x14ac:dyDescent="0.2">
      <c r="A13" s="13" t="s">
        <v>70</v>
      </c>
      <c r="B13" s="13"/>
      <c r="C13"/>
      <c r="G13" s="14"/>
      <c r="H13" s="14"/>
      <c r="K13" s="14"/>
      <c r="L13" s="14"/>
      <c r="M13" s="14"/>
      <c r="N13" s="14"/>
      <c r="O13" s="14"/>
    </row>
    <row r="14" spans="1:15" ht="12.75" customHeight="1" x14ac:dyDescent="0.2">
      <c r="A14" s="13" t="s">
        <v>71</v>
      </c>
      <c r="B14">
        <v>3.32118621779895E-2</v>
      </c>
      <c r="C14"/>
      <c r="D14"/>
      <c r="E14"/>
      <c r="F14"/>
      <c r="G14" s="14"/>
      <c r="H14" s="14"/>
      <c r="K14" s="14"/>
      <c r="L14" s="14"/>
      <c r="M14" s="14"/>
      <c r="N14" s="14"/>
      <c r="O14" s="14"/>
    </row>
    <row r="15" spans="1:15" ht="12.75" customHeight="1" x14ac:dyDescent="0.2">
      <c r="A15" s="37" t="s">
        <v>172</v>
      </c>
      <c r="B15">
        <v>0.461048696214307</v>
      </c>
      <c r="C15"/>
      <c r="D15"/>
      <c r="E15"/>
      <c r="F15"/>
      <c r="G15" s="14"/>
      <c r="H15" s="14"/>
      <c r="K15" s="14"/>
      <c r="L15" s="14"/>
      <c r="M15" s="14"/>
      <c r="N15" s="14"/>
      <c r="O15" s="14"/>
    </row>
    <row r="16" spans="1:15" ht="12.75" customHeight="1" x14ac:dyDescent="0.2">
      <c r="A16" s="13" t="s">
        <v>72</v>
      </c>
      <c r="B16">
        <v>-1.16953266153963</v>
      </c>
      <c r="C16"/>
      <c r="D16"/>
      <c r="E16"/>
      <c r="F16"/>
      <c r="G16" s="14"/>
      <c r="H16" s="14"/>
      <c r="K16" s="14"/>
      <c r="L16" s="14"/>
      <c r="M16" s="14"/>
      <c r="N16" s="14"/>
      <c r="O16" s="14"/>
    </row>
    <row r="17" spans="1:15" ht="12.75" customHeight="1" x14ac:dyDescent="0.2">
      <c r="A17" s="13" t="s">
        <v>73</v>
      </c>
      <c r="B17">
        <v>0.60163864698288505</v>
      </c>
      <c r="C17"/>
      <c r="D17"/>
      <c r="E17"/>
      <c r="F17"/>
      <c r="G17" s="11"/>
      <c r="H17" s="11"/>
      <c r="K17" s="11"/>
      <c r="L17" s="14"/>
      <c r="M17" s="14"/>
      <c r="N17" s="14"/>
      <c r="O17" s="14"/>
    </row>
    <row r="18" spans="1:15" ht="12.75" customHeight="1" x14ac:dyDescent="0.2">
      <c r="A18" s="13" t="s">
        <v>74</v>
      </c>
      <c r="B18">
        <v>-2.6882976649115702</v>
      </c>
      <c r="C18"/>
      <c r="D18"/>
      <c r="E18"/>
      <c r="F18"/>
      <c r="G18" s="11"/>
      <c r="H18" s="11"/>
      <c r="K18" s="11"/>
      <c r="L18" s="14"/>
      <c r="M18" s="14"/>
      <c r="N18" s="14"/>
      <c r="O18" s="14"/>
    </row>
    <row r="19" spans="1:15" ht="12.75" customHeight="1" x14ac:dyDescent="0.2">
      <c r="A19" s="13" t="s">
        <v>75</v>
      </c>
      <c r="B19" s="13"/>
      <c r="C19"/>
      <c r="G19" s="11"/>
      <c r="H19" s="11"/>
      <c r="K19" s="11"/>
      <c r="L19" s="14"/>
      <c r="M19" s="14"/>
      <c r="N19" s="14"/>
      <c r="O19" s="14"/>
    </row>
    <row r="20" spans="1:15" ht="12.75" customHeight="1" x14ac:dyDescent="0.2">
      <c r="A20" s="15" t="s">
        <v>76</v>
      </c>
      <c r="B20" s="13"/>
      <c r="C20"/>
      <c r="G20" s="11"/>
      <c r="H20" s="11"/>
      <c r="K20" s="11"/>
      <c r="L20" s="14"/>
      <c r="M20" s="14"/>
      <c r="N20" s="14"/>
      <c r="O20" s="14"/>
    </row>
    <row r="21" spans="1:15" ht="12.75" customHeight="1" x14ac:dyDescent="0.2">
      <c r="A21" s="13" t="s">
        <v>77</v>
      </c>
      <c r="B21">
        <v>-0.38439637216537798</v>
      </c>
      <c r="C21"/>
      <c r="D21"/>
      <c r="E21"/>
      <c r="F21"/>
      <c r="G21" s="11"/>
      <c r="H21" s="11"/>
      <c r="K21" s="11"/>
      <c r="L21" s="14"/>
      <c r="M21" s="14"/>
      <c r="N21" s="14"/>
      <c r="O21" s="14"/>
    </row>
    <row r="22" spans="1:15" ht="12.75" customHeight="1" x14ac:dyDescent="0.2">
      <c r="A22" s="13" t="s">
        <v>78</v>
      </c>
      <c r="B22" s="13"/>
      <c r="C22"/>
      <c r="G22" s="11"/>
      <c r="H22" s="11"/>
      <c r="K22" s="11"/>
      <c r="L22" s="14"/>
      <c r="M22" s="14"/>
      <c r="N22" s="14"/>
      <c r="O22" s="14"/>
    </row>
    <row r="23" spans="1:15" ht="12.75" customHeight="1" x14ac:dyDescent="0.2">
      <c r="A23" s="13" t="s">
        <v>79</v>
      </c>
      <c r="B23">
        <v>-5.3511209850736696</v>
      </c>
      <c r="C23"/>
      <c r="D23"/>
      <c r="E23"/>
      <c r="F23"/>
      <c r="G23" s="11"/>
      <c r="H23" s="11"/>
      <c r="K23" s="11"/>
      <c r="L23" s="14"/>
      <c r="M23" s="14"/>
      <c r="N23" s="14"/>
      <c r="O23" s="14"/>
    </row>
    <row r="24" spans="1:15" ht="12.75" customHeight="1" x14ac:dyDescent="0.2">
      <c r="A24" s="13" t="s">
        <v>80</v>
      </c>
      <c r="B24">
        <v>0.11776977404841001</v>
      </c>
      <c r="C24"/>
      <c r="D24"/>
      <c r="E24"/>
      <c r="F24"/>
      <c r="G24" s="11"/>
      <c r="H24" s="11"/>
      <c r="K24" s="11"/>
      <c r="L24" s="14"/>
      <c r="M24" s="14"/>
      <c r="N24" s="14"/>
      <c r="O24" s="14"/>
    </row>
    <row r="25" spans="1:15" ht="12.75" customHeight="1" x14ac:dyDescent="0.2">
      <c r="A25" s="15" t="s">
        <v>81</v>
      </c>
      <c r="B25" s="13"/>
      <c r="C25"/>
      <c r="G25" s="14"/>
      <c r="H25" s="14"/>
      <c r="K25" s="14"/>
      <c r="L25" s="14"/>
      <c r="M25" s="14"/>
      <c r="N25" s="14"/>
      <c r="O25" s="14"/>
    </row>
    <row r="26" spans="1:15" ht="12.75" customHeight="1" x14ac:dyDescent="0.2">
      <c r="A26" s="13" t="s">
        <v>82</v>
      </c>
      <c r="B26" s="13"/>
      <c r="C26"/>
      <c r="G26" s="14"/>
      <c r="H26" s="14"/>
      <c r="K26" s="14"/>
      <c r="L26" s="14"/>
      <c r="M26" s="14"/>
      <c r="N26" s="14"/>
      <c r="O26" s="14"/>
    </row>
    <row r="27" spans="1:15" ht="12.75" customHeight="1" x14ac:dyDescent="0.2">
      <c r="A27" s="13" t="s">
        <v>83</v>
      </c>
      <c r="B27">
        <v>-1.41820868684353</v>
      </c>
      <c r="C27"/>
      <c r="D27"/>
      <c r="E27"/>
      <c r="F27"/>
      <c r="G27" s="14"/>
      <c r="H27" s="14"/>
      <c r="K27" s="14"/>
      <c r="L27" s="14"/>
      <c r="M27" s="14"/>
      <c r="N27" s="14"/>
      <c r="O27" s="14"/>
    </row>
    <row r="28" spans="1:15" ht="12.75" customHeight="1" x14ac:dyDescent="0.2">
      <c r="A28" s="13" t="s">
        <v>84</v>
      </c>
      <c r="B28">
        <v>-2.9496680989874302</v>
      </c>
      <c r="C28"/>
      <c r="D28"/>
      <c r="E28"/>
      <c r="F28"/>
      <c r="G28" s="14"/>
      <c r="H28" s="14"/>
      <c r="K28" s="14"/>
      <c r="L28" s="14"/>
      <c r="M28" s="14"/>
      <c r="N28" s="14"/>
      <c r="O28" s="14"/>
    </row>
    <row r="29" spans="1:15" ht="12.75" customHeight="1" x14ac:dyDescent="0.2">
      <c r="A29" s="13" t="s">
        <v>85</v>
      </c>
      <c r="B29">
        <v>-1.8</v>
      </c>
      <c r="C29"/>
      <c r="D29"/>
      <c r="E29"/>
      <c r="F29"/>
      <c r="G29" s="14"/>
      <c r="H29" s="14"/>
      <c r="K29" s="14"/>
      <c r="L29" s="14"/>
      <c r="M29" s="14"/>
      <c r="N29" s="14"/>
      <c r="O29" s="14"/>
    </row>
    <row r="30" spans="1:15" s="13" customFormat="1" ht="12.75" customHeight="1" x14ac:dyDescent="0.2">
      <c r="A30" s="37" t="s">
        <v>173</v>
      </c>
      <c r="B30">
        <v>0.48425409398828001</v>
      </c>
      <c r="C30"/>
      <c r="D30"/>
      <c r="E30"/>
      <c r="F30"/>
      <c r="G30" s="14"/>
      <c r="H30" s="14"/>
      <c r="K30" s="14"/>
      <c r="L30" s="14"/>
      <c r="M30" s="14"/>
      <c r="N30" s="14"/>
      <c r="O30" s="14"/>
    </row>
    <row r="31" spans="1:15" ht="12.75" customHeight="1" x14ac:dyDescent="0.2">
      <c r="A31" s="16"/>
      <c r="C31" s="14"/>
      <c r="D31" s="14"/>
      <c r="G31" s="14"/>
      <c r="H31" s="14"/>
      <c r="K31" s="14"/>
      <c r="L31" s="14"/>
      <c r="M31" s="14"/>
      <c r="N31" s="14"/>
      <c r="O31" s="14"/>
    </row>
    <row r="32" spans="1:15" ht="12.75" customHeight="1" x14ac:dyDescent="0.2">
      <c r="A32" s="16"/>
      <c r="C32" s="14"/>
      <c r="D32" s="14"/>
      <c r="G32" s="14"/>
      <c r="H32" s="14"/>
      <c r="K32" s="14"/>
      <c r="L32" s="14"/>
      <c r="M32" s="14"/>
      <c r="N32" s="14"/>
      <c r="O32" s="14"/>
    </row>
    <row r="33" spans="1:15" ht="12.75" customHeight="1" x14ac:dyDescent="0.2">
      <c r="A33" s="16"/>
      <c r="C33" s="14"/>
      <c r="D33" s="14"/>
      <c r="G33" s="14"/>
      <c r="H33" s="14"/>
      <c r="K33" s="14"/>
      <c r="L33" s="14"/>
      <c r="M33" s="14"/>
      <c r="N33" s="14"/>
      <c r="O33" s="14"/>
    </row>
    <row r="34" spans="1:15" ht="12.75" customHeight="1" x14ac:dyDescent="0.2">
      <c r="A34" s="16"/>
      <c r="C34" s="14"/>
      <c r="D34" s="14"/>
      <c r="E34" s="14"/>
      <c r="F34" s="14"/>
      <c r="G34" s="14"/>
      <c r="H34" s="14"/>
      <c r="K34" s="14"/>
      <c r="L34" s="14"/>
      <c r="M34" s="14"/>
      <c r="N34" s="14"/>
      <c r="O34" s="14"/>
    </row>
    <row r="35" spans="1:15" ht="12.75" customHeight="1" x14ac:dyDescent="0.2">
      <c r="A35" s="16"/>
      <c r="C35" s="14"/>
      <c r="D35" s="14"/>
      <c r="E35" s="14"/>
      <c r="F35" s="14"/>
      <c r="G35" s="14"/>
      <c r="H35" s="14"/>
      <c r="K35" s="14"/>
      <c r="L35" s="14"/>
      <c r="M35" s="14"/>
      <c r="N35" s="14"/>
      <c r="O35" s="14"/>
    </row>
    <row r="36" spans="1:15" ht="12.75" customHeight="1" x14ac:dyDescent="0.2">
      <c r="A36" s="16"/>
      <c r="C36" s="14"/>
      <c r="D36" s="14"/>
      <c r="E36" s="14"/>
      <c r="F36" s="14"/>
      <c r="G36" s="14"/>
      <c r="H36" s="14"/>
      <c r="K36" s="14"/>
      <c r="L36" s="14"/>
      <c r="M36" s="14"/>
      <c r="N36" s="14"/>
      <c r="O36" s="14"/>
    </row>
    <row r="37" spans="1:15" ht="12.75" customHeight="1" x14ac:dyDescent="0.2">
      <c r="A37" s="16"/>
      <c r="C37" s="14"/>
      <c r="D37" s="14"/>
      <c r="E37" s="14"/>
      <c r="F37" s="14"/>
      <c r="G37" s="14"/>
      <c r="H37" s="14"/>
      <c r="K37" s="14"/>
      <c r="L37" s="14"/>
      <c r="M37" s="14"/>
      <c r="N37" s="14"/>
      <c r="O37" s="14"/>
    </row>
    <row r="38" spans="1:15" ht="12.75" customHeight="1" x14ac:dyDescent="0.2">
      <c r="A38" s="16"/>
      <c r="C38" s="14"/>
      <c r="D38" s="14"/>
      <c r="E38" s="14"/>
      <c r="F38" s="14"/>
      <c r="G38" s="14"/>
      <c r="H38" s="14"/>
      <c r="K38" s="14"/>
      <c r="L38" s="14"/>
      <c r="M38" s="14"/>
      <c r="N38" s="14"/>
      <c r="O38" s="14"/>
    </row>
    <row r="39" spans="1:15" ht="12.75" customHeight="1" x14ac:dyDescent="0.2">
      <c r="A39" s="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2.75" customHeight="1" x14ac:dyDescent="0.2">
      <c r="A40" s="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ht="12.75" customHeight="1" x14ac:dyDescent="0.2">
      <c r="A41" s="1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2.75" customHeight="1" x14ac:dyDescent="0.2">
      <c r="A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12.75" customHeight="1" x14ac:dyDescent="0.2">
      <c r="A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12.75" customHeight="1" x14ac:dyDescent="0.2">
      <c r="A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12.75" customHeight="1" x14ac:dyDescent="0.2">
      <c r="A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ht="12.75" customHeight="1" x14ac:dyDescent="0.2">
      <c r="A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ht="12.75" customHeight="1" x14ac:dyDescent="0.2">
      <c r="A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2.75" customHeight="1" x14ac:dyDescent="0.2">
      <c r="A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12.75" customHeight="1" x14ac:dyDescent="0.2">
      <c r="A49" s="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2.75" customHeight="1" x14ac:dyDescent="0.2">
      <c r="A50" s="1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ht="12.75" customHeight="1" x14ac:dyDescent="0.2">
      <c r="A51" s="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ht="12.75" customHeight="1" x14ac:dyDescent="0.2">
      <c r="A52" s="1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ht="12.75" customHeight="1" x14ac:dyDescent="0.2">
      <c r="A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2.75" customHeight="1" x14ac:dyDescent="0.2">
      <c r="A54" s="16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2.75" customHeight="1" x14ac:dyDescent="0.2">
      <c r="A55" s="16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12.75" customHeight="1" x14ac:dyDescent="0.2">
      <c r="A56" s="16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2.75" customHeight="1" x14ac:dyDescent="0.2">
      <c r="A57" s="16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12.75" customHeight="1" x14ac:dyDescent="0.2">
      <c r="A58" s="16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12.75" customHeight="1" x14ac:dyDescent="0.2">
      <c r="A59" s="16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12.75" customHeight="1" x14ac:dyDescent="0.2">
      <c r="A60" s="16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12.75" customHeight="1" x14ac:dyDescent="0.2">
      <c r="A61" s="16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12.75" customHeight="1" x14ac:dyDescent="0.2">
      <c r="A62" s="16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12.75" customHeight="1" x14ac:dyDescent="0.2">
      <c r="A63" s="1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12.75" customHeight="1" x14ac:dyDescent="0.2">
      <c r="A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12.75" customHeight="1" x14ac:dyDescent="0.2">
      <c r="A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12.75" customHeight="1" x14ac:dyDescent="0.2">
      <c r="A66" s="1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12.75" customHeight="1" x14ac:dyDescent="0.2">
      <c r="A67" s="1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12.75" customHeight="1" x14ac:dyDescent="0.2">
      <c r="A68" s="1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12.75" customHeight="1" x14ac:dyDescent="0.2">
      <c r="A69" s="1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ht="12.75" customHeight="1" x14ac:dyDescent="0.2">
      <c r="A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ht="12.75" customHeight="1" x14ac:dyDescent="0.2">
      <c r="A71" s="16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ht="12.75" customHeight="1" x14ac:dyDescent="0.2">
      <c r="A72" s="16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ht="12.75" customHeight="1" x14ac:dyDescent="0.2">
      <c r="A73" s="16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ht="12.75" customHeight="1" x14ac:dyDescent="0.2">
      <c r="A74" s="16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ht="12.75" customHeight="1" x14ac:dyDescent="0.2">
      <c r="A75" s="1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ht="12.75" customHeight="1" x14ac:dyDescent="0.2">
      <c r="A76" s="16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ht="12.75" customHeight="1" x14ac:dyDescent="0.2">
      <c r="A77" s="16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ht="12.75" customHeight="1" x14ac:dyDescent="0.2">
      <c r="A78" s="16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ht="12.75" customHeight="1" x14ac:dyDescent="0.2">
      <c r="A79" s="1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ht="12.75" customHeight="1" x14ac:dyDescent="0.2">
      <c r="A80" s="16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ht="12.75" customHeight="1" x14ac:dyDescent="0.2">
      <c r="A81" s="16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ht="12.75" customHeight="1" x14ac:dyDescent="0.2">
      <c r="A82" s="16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ht="12.75" customHeight="1" x14ac:dyDescent="0.2">
      <c r="A83" s="16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ht="12.75" customHeight="1" x14ac:dyDescent="0.2">
      <c r="A84" s="16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ht="12.75" customHeight="1" x14ac:dyDescent="0.2">
      <c r="A85" s="16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ht="12.75" customHeight="1" x14ac:dyDescent="0.2">
      <c r="A86" s="16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ht="12.75" customHeight="1" x14ac:dyDescent="0.2">
      <c r="A87" s="16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ht="12.75" customHeight="1" x14ac:dyDescent="0.2">
      <c r="A88" s="16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ht="12.75" customHeight="1" x14ac:dyDescent="0.2">
      <c r="A89" s="16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ht="12.75" customHeight="1" x14ac:dyDescent="0.2">
      <c r="A90" s="16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ht="12.75" customHeight="1" x14ac:dyDescent="0.2">
      <c r="A91" s="16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ht="12.75" customHeight="1" x14ac:dyDescent="0.2">
      <c r="A92" s="16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ht="12.75" customHeight="1" x14ac:dyDescent="0.2">
      <c r="A93" s="16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ht="12.75" customHeight="1" x14ac:dyDescent="0.2">
      <c r="A94" s="16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ht="12.75" customHeight="1" x14ac:dyDescent="0.2">
      <c r="A95" s="16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ht="12.75" customHeight="1" x14ac:dyDescent="0.2">
      <c r="A96" s="16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ht="12.75" customHeight="1" x14ac:dyDescent="0.2">
      <c r="A97" s="16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ht="12.75" customHeight="1" x14ac:dyDescent="0.2">
      <c r="A98" s="16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ht="12.75" customHeight="1" x14ac:dyDescent="0.2">
      <c r="A99" s="16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ht="12.75" customHeight="1" x14ac:dyDescent="0.2">
      <c r="A100" s="16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ht="12.75" customHeight="1" x14ac:dyDescent="0.2">
      <c r="A101" s="16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ht="12.75" customHeight="1" x14ac:dyDescent="0.2">
      <c r="A102" s="16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ht="12.75" customHeight="1" x14ac:dyDescent="0.2">
      <c r="A103" s="16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ht="12.75" customHeight="1" x14ac:dyDescent="0.2">
      <c r="A104" s="16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ht="12.75" customHeight="1" x14ac:dyDescent="0.2">
      <c r="A105" s="16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ht="12.75" customHeight="1" x14ac:dyDescent="0.2">
      <c r="A106" s="16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ht="12.75" customHeight="1" x14ac:dyDescent="0.2">
      <c r="A107" s="16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ht="12.75" customHeight="1" x14ac:dyDescent="0.2">
      <c r="A108" s="1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ht="12.75" customHeight="1" x14ac:dyDescent="0.2">
      <c r="A109" s="16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ht="12.75" customHeight="1" x14ac:dyDescent="0.2">
      <c r="A110" s="16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ht="12.75" customHeight="1" x14ac:dyDescent="0.2">
      <c r="A111" s="16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ht="12.75" customHeight="1" x14ac:dyDescent="0.2">
      <c r="A112" s="16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ht="12.75" customHeight="1" x14ac:dyDescent="0.2">
      <c r="A113" s="16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ht="12.75" customHeight="1" x14ac:dyDescent="0.2">
      <c r="A114" s="16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ht="12.75" customHeight="1" x14ac:dyDescent="0.2">
      <c r="A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ht="12.75" customHeight="1" x14ac:dyDescent="0.2">
      <c r="A116" s="16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ht="12.75" customHeight="1" x14ac:dyDescent="0.2">
      <c r="A117" s="16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ht="12.75" customHeight="1" x14ac:dyDescent="0.2">
      <c r="A118" s="16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ht="12.75" customHeight="1" x14ac:dyDescent="0.2">
      <c r="A119" s="16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ht="12.75" customHeight="1" x14ac:dyDescent="0.2">
      <c r="A120" s="16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ht="12.75" customHeight="1" x14ac:dyDescent="0.2">
      <c r="A121" s="16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ht="12.75" customHeight="1" x14ac:dyDescent="0.2">
      <c r="A122" s="16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ht="12.75" customHeight="1" x14ac:dyDescent="0.2">
      <c r="A123" s="16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ht="12.75" customHeight="1" x14ac:dyDescent="0.2">
      <c r="A124" s="16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ht="12.75" customHeight="1" x14ac:dyDescent="0.2">
      <c r="A125" s="16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ht="12.75" customHeight="1" x14ac:dyDescent="0.2">
      <c r="A126" s="16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ht="12.75" customHeight="1" x14ac:dyDescent="0.2">
      <c r="A127" s="16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ht="12.75" customHeight="1" x14ac:dyDescent="0.2">
      <c r="A128" s="16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ht="12.75" customHeight="1" x14ac:dyDescent="0.2">
      <c r="A129" s="16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ht="12.75" customHeight="1" x14ac:dyDescent="0.2">
      <c r="A130" s="16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ht="12.75" customHeight="1" x14ac:dyDescent="0.2">
      <c r="A131" s="16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ht="12.75" customHeight="1" x14ac:dyDescent="0.2">
      <c r="A132" s="16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ht="12.75" customHeight="1" x14ac:dyDescent="0.2">
      <c r="A133" s="16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ht="12.75" customHeight="1" x14ac:dyDescent="0.2">
      <c r="A134" s="16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ht="12.75" customHeight="1" x14ac:dyDescent="0.2">
      <c r="A135" s="16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ht="12.75" customHeight="1" x14ac:dyDescent="0.2">
      <c r="A136" s="16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ht="12.75" customHeight="1" x14ac:dyDescent="0.2">
      <c r="A137" s="16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ht="12.75" customHeight="1" x14ac:dyDescent="0.2">
      <c r="A138" s="16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ht="12.75" customHeight="1" x14ac:dyDescent="0.2">
      <c r="A139" s="16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ht="12.75" customHeight="1" x14ac:dyDescent="0.2">
      <c r="A140" s="16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ht="12.75" customHeight="1" x14ac:dyDescent="0.2">
      <c r="A141" s="16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ht="12.75" customHeight="1" x14ac:dyDescent="0.2">
      <c r="A142" s="16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ht="12.75" customHeight="1" x14ac:dyDescent="0.2">
      <c r="A143" s="16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ht="12.75" customHeight="1" x14ac:dyDescent="0.2">
      <c r="A144" s="16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ht="12.75" customHeight="1" x14ac:dyDescent="0.2">
      <c r="A145" s="16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1:15" ht="12.75" customHeight="1" x14ac:dyDescent="0.2">
      <c r="A146" s="16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ht="12.75" customHeight="1" x14ac:dyDescent="0.2">
      <c r="A147" s="16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ht="12.75" customHeight="1" x14ac:dyDescent="0.2">
      <c r="A148" s="16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ht="12.75" customHeight="1" x14ac:dyDescent="0.2">
      <c r="A149" s="16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ht="12.75" customHeight="1" x14ac:dyDescent="0.2">
      <c r="A150" s="16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ht="12.75" customHeight="1" x14ac:dyDescent="0.2">
      <c r="A151" s="16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ht="12.75" customHeight="1" x14ac:dyDescent="0.2">
      <c r="A152" s="16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ht="12.75" customHeight="1" x14ac:dyDescent="0.2">
      <c r="A153" s="16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ht="12.75" customHeight="1" x14ac:dyDescent="0.2">
      <c r="A154" s="16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ht="12.75" customHeight="1" x14ac:dyDescent="0.2">
      <c r="A155" s="16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ht="12.75" customHeight="1" x14ac:dyDescent="0.2">
      <c r="A156" s="16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ht="12.75" customHeight="1" x14ac:dyDescent="0.2">
      <c r="A157" s="16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ht="12.75" customHeight="1" x14ac:dyDescent="0.2">
      <c r="A158" s="16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ht="12.75" customHeight="1" x14ac:dyDescent="0.2">
      <c r="A159" s="16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ht="12.75" customHeight="1" x14ac:dyDescent="0.2">
      <c r="A160" s="16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5" ht="12.75" customHeight="1" x14ac:dyDescent="0.2">
      <c r="A161" s="16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ht="12.75" customHeight="1" x14ac:dyDescent="0.2">
      <c r="A162" s="16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5" ht="12.75" customHeight="1" x14ac:dyDescent="0.2">
      <c r="A163" s="16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5" ht="12.75" customHeight="1" x14ac:dyDescent="0.2">
      <c r="A164" s="16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5" ht="12.75" customHeight="1" x14ac:dyDescent="0.2">
      <c r="A165" s="16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5" ht="12.75" customHeight="1" x14ac:dyDescent="0.2">
      <c r="A166" s="16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</row>
    <row r="167" spans="1:15" ht="12.75" customHeight="1" x14ac:dyDescent="0.2">
      <c r="A167" s="16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</row>
    <row r="168" spans="1:15" ht="12.75" customHeight="1" x14ac:dyDescent="0.2">
      <c r="A168" s="16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5" ht="12.75" customHeight="1" x14ac:dyDescent="0.2">
      <c r="A169" s="16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5" ht="12.75" customHeight="1" x14ac:dyDescent="0.2">
      <c r="A170" s="16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5" ht="12.75" customHeight="1" x14ac:dyDescent="0.2">
      <c r="A171" s="16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ht="12.75" customHeight="1" x14ac:dyDescent="0.2">
      <c r="A172" s="16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5" ht="12.75" customHeight="1" x14ac:dyDescent="0.2">
      <c r="A173" s="16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5" ht="12.75" customHeight="1" x14ac:dyDescent="0.2">
      <c r="A174" s="16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5" ht="12.75" customHeight="1" x14ac:dyDescent="0.2">
      <c r="A175" s="16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5" ht="12.75" customHeight="1" x14ac:dyDescent="0.2">
      <c r="A176" s="16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ht="12.75" customHeight="1" x14ac:dyDescent="0.2">
      <c r="A177" s="16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ht="12.75" customHeight="1" x14ac:dyDescent="0.2">
      <c r="A178" s="16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5" ht="12.75" customHeight="1" x14ac:dyDescent="0.2">
      <c r="A179" s="16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5" ht="12.75" customHeight="1" x14ac:dyDescent="0.2">
      <c r="A180" s="16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ht="12.75" customHeight="1" x14ac:dyDescent="0.2">
      <c r="A181" s="16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5" ht="12.75" customHeight="1" x14ac:dyDescent="0.2">
      <c r="A182" s="16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5" ht="12.75" customHeight="1" x14ac:dyDescent="0.2">
      <c r="A183" s="16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ht="12.75" customHeight="1" x14ac:dyDescent="0.2">
      <c r="A184" s="16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ht="12.75" customHeight="1" x14ac:dyDescent="0.2">
      <c r="A185" s="16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ht="12.75" customHeight="1" x14ac:dyDescent="0.2">
      <c r="A186" s="16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ht="12.75" customHeight="1" x14ac:dyDescent="0.2">
      <c r="A187" s="16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5" ht="12.75" customHeight="1" x14ac:dyDescent="0.2">
      <c r="A188" s="16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5" ht="12.75" customHeight="1" x14ac:dyDescent="0.2">
      <c r="A189" s="16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5" ht="12.75" customHeight="1" x14ac:dyDescent="0.2">
      <c r="A190" s="16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5" ht="12.75" customHeight="1" x14ac:dyDescent="0.2">
      <c r="A191" s="16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5" ht="12.75" customHeight="1" x14ac:dyDescent="0.2">
      <c r="A192" s="16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5" ht="12.75" customHeight="1" x14ac:dyDescent="0.2">
      <c r="A193" s="1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ht="12.75" customHeight="1" x14ac:dyDescent="0.2">
      <c r="A194" s="16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</row>
    <row r="195" spans="1:15" ht="12.75" customHeight="1" x14ac:dyDescent="0.2">
      <c r="A195" s="16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</row>
    <row r="196" spans="1:15" ht="12.75" customHeight="1" x14ac:dyDescent="0.2">
      <c r="A196" s="16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ht="12.75" customHeight="1" x14ac:dyDescent="0.2">
      <c r="A197" s="16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spans="1:15" ht="12.75" customHeight="1" x14ac:dyDescent="0.2">
      <c r="A198" s="16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5" ht="12.75" customHeight="1" x14ac:dyDescent="0.2">
      <c r="A199" s="16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5" ht="12.75" customHeight="1" x14ac:dyDescent="0.2">
      <c r="A200" s="1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5" ht="12.75" customHeight="1" x14ac:dyDescent="0.2">
      <c r="A201" s="16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ht="12.75" customHeight="1" x14ac:dyDescent="0.2">
      <c r="A202" s="16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5" ht="12.75" customHeight="1" x14ac:dyDescent="0.2">
      <c r="A203" s="16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5" ht="12.75" customHeight="1" x14ac:dyDescent="0.2">
      <c r="A204" s="16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5" ht="12.75" customHeight="1" x14ac:dyDescent="0.2">
      <c r="A205" s="16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5" ht="12.75" customHeight="1" x14ac:dyDescent="0.2">
      <c r="A206" s="16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5" ht="12.75" customHeight="1" x14ac:dyDescent="0.2">
      <c r="A207" s="16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5" ht="12.75" customHeight="1" x14ac:dyDescent="0.2">
      <c r="A208" s="16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5" ht="12.75" customHeight="1" x14ac:dyDescent="0.2">
      <c r="A209" s="16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 ht="12.75" customHeight="1" x14ac:dyDescent="0.2">
      <c r="A210" s="16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5" ht="12.75" customHeight="1" x14ac:dyDescent="0.2">
      <c r="A211" s="16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5" ht="12.75" customHeight="1" x14ac:dyDescent="0.2">
      <c r="A212" s="16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5" ht="12.75" customHeight="1" x14ac:dyDescent="0.2">
      <c r="A213" s="16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5" ht="12.75" customHeight="1" x14ac:dyDescent="0.2">
      <c r="A214" s="16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ht="12.75" customHeight="1" x14ac:dyDescent="0.2">
      <c r="A215" s="16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ht="12.75" customHeight="1" x14ac:dyDescent="0.2">
      <c r="A216" s="16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ht="12.75" customHeight="1" x14ac:dyDescent="0.2">
      <c r="A217" s="16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ht="12.75" customHeight="1" x14ac:dyDescent="0.2">
      <c r="A218" s="16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ht="12.75" customHeight="1" x14ac:dyDescent="0.2">
      <c r="A219" s="16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ht="12.75" customHeight="1" x14ac:dyDescent="0.2">
      <c r="A220" s="1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ht="12.75" customHeight="1" x14ac:dyDescent="0.2">
      <c r="A221" s="16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ht="12.75" customHeight="1" x14ac:dyDescent="0.2">
      <c r="A222" s="16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ht="12.75" customHeight="1" x14ac:dyDescent="0.2">
      <c r="A223" s="16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ht="12.75" customHeight="1" x14ac:dyDescent="0.2">
      <c r="A224" s="16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 ht="12.75" customHeight="1" x14ac:dyDescent="0.2">
      <c r="A225" s="16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 ht="12.75" customHeight="1" x14ac:dyDescent="0.2">
      <c r="A226" s="16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ht="12.75" customHeight="1" x14ac:dyDescent="0.2">
      <c r="A227" s="16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ht="12.75" customHeight="1" x14ac:dyDescent="0.2">
      <c r="A228" s="16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 ht="12.75" customHeight="1" x14ac:dyDescent="0.2">
      <c r="A229" s="16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 ht="12.75" customHeight="1" x14ac:dyDescent="0.2">
      <c r="A230" s="16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 ht="12.75" customHeight="1" x14ac:dyDescent="0.2">
      <c r="A231" s="16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 ht="12.75" customHeight="1" x14ac:dyDescent="0.2">
      <c r="A232" s="16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ht="12.75" customHeight="1" x14ac:dyDescent="0.2">
      <c r="A233" s="16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ht="12.75" customHeight="1" x14ac:dyDescent="0.2">
      <c r="A234" s="16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 ht="12.75" customHeight="1" x14ac:dyDescent="0.2">
      <c r="A235" s="16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 ht="12.75" customHeight="1" x14ac:dyDescent="0.2">
      <c r="A236" s="16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ht="12.75" customHeight="1" x14ac:dyDescent="0.2">
      <c r="A237" s="16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ht="12.75" customHeight="1" x14ac:dyDescent="0.2">
      <c r="A238" s="16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ht="12.75" customHeight="1" x14ac:dyDescent="0.2">
      <c r="A239" s="16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ht="12.75" customHeight="1" x14ac:dyDescent="0.2">
      <c r="A240" s="16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ht="12.75" customHeight="1" x14ac:dyDescent="0.2">
      <c r="A241" s="16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ht="12.75" customHeight="1" x14ac:dyDescent="0.2">
      <c r="A242" s="16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12.75" customHeight="1" x14ac:dyDescent="0.2">
      <c r="A243" s="16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ht="12.75" customHeight="1" x14ac:dyDescent="0.2">
      <c r="A244" s="16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ht="12.75" customHeight="1" x14ac:dyDescent="0.2">
      <c r="A245" s="16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</row>
    <row r="246" spans="1:15" ht="12.75" customHeight="1" x14ac:dyDescent="0.2">
      <c r="A246" s="16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</row>
    <row r="247" spans="1:15" ht="12.75" customHeight="1" x14ac:dyDescent="0.2">
      <c r="A247" s="16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</row>
    <row r="248" spans="1:15" ht="12.75" customHeight="1" x14ac:dyDescent="0.2">
      <c r="A248" s="16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5" ht="12.75" customHeight="1" x14ac:dyDescent="0.2">
      <c r="A249" s="16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ht="12.75" customHeight="1" x14ac:dyDescent="0.2">
      <c r="A250" s="16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ht="12.75" customHeight="1" x14ac:dyDescent="0.2">
      <c r="A251" s="16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ht="12.75" customHeight="1" x14ac:dyDescent="0.2">
      <c r="A252" s="16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 ht="12.75" customHeight="1" x14ac:dyDescent="0.2">
      <c r="A253" s="16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 ht="12.75" customHeight="1" x14ac:dyDescent="0.2">
      <c r="A254" s="16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 ht="12.75" customHeight="1" x14ac:dyDescent="0.2">
      <c r="A255" s="16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 ht="12.75" customHeight="1" x14ac:dyDescent="0.2">
      <c r="A256" s="16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5" ht="12.75" customHeight="1" x14ac:dyDescent="0.2">
      <c r="A257" s="16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5" ht="12.75" customHeight="1" x14ac:dyDescent="0.2">
      <c r="A258" s="16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5" ht="12.75" customHeight="1" x14ac:dyDescent="0.2">
      <c r="A259" s="16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5" ht="12.75" customHeight="1" x14ac:dyDescent="0.2">
      <c r="A260" s="16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5" ht="12.75" customHeight="1" x14ac:dyDescent="0.2">
      <c r="A261" s="16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ht="12.75" customHeight="1" x14ac:dyDescent="0.2">
      <c r="A262" s="16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5" ht="12.75" customHeight="1" x14ac:dyDescent="0.2">
      <c r="A263" s="16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ht="12.75" customHeight="1" x14ac:dyDescent="0.2">
      <c r="A264" s="16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ht="12.75" customHeight="1" x14ac:dyDescent="0.2">
      <c r="A265" s="16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ht="12.75" customHeight="1" x14ac:dyDescent="0.2">
      <c r="A266" s="16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ht="12.75" customHeight="1" x14ac:dyDescent="0.2">
      <c r="A267" s="16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ht="12.75" customHeight="1" x14ac:dyDescent="0.2">
      <c r="A268" s="16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 ht="12.75" customHeight="1" x14ac:dyDescent="0.2">
      <c r="A269" s="16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ht="12.75" customHeight="1" x14ac:dyDescent="0.2">
      <c r="A270" s="16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ht="12.75" customHeight="1" x14ac:dyDescent="0.2">
      <c r="A271" s="16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ht="12.75" customHeight="1" x14ac:dyDescent="0.2">
      <c r="A272" s="16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5" ht="12.75" customHeight="1" x14ac:dyDescent="0.2">
      <c r="A273" s="16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5" ht="12.75" customHeight="1" x14ac:dyDescent="0.2">
      <c r="A274" s="16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5" ht="12.75" customHeight="1" x14ac:dyDescent="0.2">
      <c r="A275" s="16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5" ht="12.75" customHeight="1" x14ac:dyDescent="0.2">
      <c r="A276" s="16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r="277" spans="1:15" ht="12.75" customHeight="1" x14ac:dyDescent="0.2">
      <c r="A277" s="16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5" ht="12.75" customHeight="1" x14ac:dyDescent="0.2">
      <c r="A278" s="16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5" ht="12.75" customHeight="1" x14ac:dyDescent="0.2">
      <c r="A279" s="16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</row>
    <row r="280" spans="1:15" ht="12.75" customHeight="1" x14ac:dyDescent="0.2">
      <c r="A280" s="16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5" ht="12.75" customHeight="1" x14ac:dyDescent="0.2">
      <c r="A281" s="16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</row>
    <row r="282" spans="1:15" ht="12.75" customHeight="1" x14ac:dyDescent="0.2">
      <c r="A282" s="16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</row>
    <row r="283" spans="1:15" ht="12.75" customHeight="1" x14ac:dyDescent="0.2">
      <c r="A283" s="16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</row>
    <row r="284" spans="1:15" ht="12.75" customHeight="1" x14ac:dyDescent="0.2">
      <c r="A284" s="16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</row>
    <row r="285" spans="1:15" ht="12.75" customHeight="1" x14ac:dyDescent="0.2">
      <c r="A285" s="16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</row>
    <row r="286" spans="1:15" ht="12.75" customHeight="1" x14ac:dyDescent="0.2">
      <c r="A286" s="16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</row>
    <row r="287" spans="1:15" ht="12.75" customHeight="1" x14ac:dyDescent="0.2">
      <c r="A287" s="16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</row>
    <row r="288" spans="1:15" ht="12.75" customHeight="1" x14ac:dyDescent="0.2">
      <c r="A288" s="16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</row>
    <row r="289" spans="1:15" ht="12.75" customHeight="1" x14ac:dyDescent="0.2">
      <c r="A289" s="16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</row>
    <row r="290" spans="1:15" ht="12.75" customHeight="1" x14ac:dyDescent="0.2">
      <c r="A290" s="16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</row>
    <row r="291" spans="1:15" ht="12.75" customHeight="1" x14ac:dyDescent="0.2">
      <c r="A291" s="16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</row>
    <row r="292" spans="1:15" ht="12.75" customHeight="1" x14ac:dyDescent="0.2">
      <c r="A292" s="16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</row>
    <row r="293" spans="1:15" ht="12.75" customHeight="1" x14ac:dyDescent="0.2">
      <c r="A293" s="16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</row>
    <row r="294" spans="1:15" ht="12.75" customHeight="1" x14ac:dyDescent="0.2">
      <c r="A294" s="16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</row>
    <row r="295" spans="1:15" ht="12.75" customHeight="1" x14ac:dyDescent="0.2">
      <c r="A295" s="16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5" ht="12.75" customHeight="1" x14ac:dyDescent="0.2">
      <c r="A296" s="16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5" ht="12.75" customHeight="1" x14ac:dyDescent="0.2">
      <c r="A297" s="16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5" ht="12.75" customHeight="1" x14ac:dyDescent="0.2">
      <c r="A298" s="16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5" ht="12.75" customHeight="1" x14ac:dyDescent="0.2">
      <c r="A299" s="16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</row>
    <row r="300" spans="1:15" ht="12.75" customHeight="1" x14ac:dyDescent="0.2">
      <c r="A300" s="16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</row>
    <row r="301" spans="1:15" ht="12.75" customHeight="1" x14ac:dyDescent="0.2">
      <c r="A301" s="16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</row>
    <row r="302" spans="1:15" ht="12.75" customHeight="1" x14ac:dyDescent="0.2">
      <c r="A302" s="16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5" ht="12.75" customHeight="1" x14ac:dyDescent="0.2">
      <c r="A303" s="16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</row>
    <row r="304" spans="1:15" ht="12.75" customHeight="1" x14ac:dyDescent="0.2">
      <c r="A304" s="16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12.75" customHeight="1" x14ac:dyDescent="0.2">
      <c r="A305" s="16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</row>
    <row r="306" spans="1:15" ht="12.75" customHeight="1" x14ac:dyDescent="0.2">
      <c r="A306" s="16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2.75" customHeight="1" x14ac:dyDescent="0.2">
      <c r="A307" s="16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ht="12.75" customHeight="1" x14ac:dyDescent="0.2">
      <c r="A308" s="16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ht="12.75" customHeight="1" x14ac:dyDescent="0.2">
      <c r="A309" s="16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ht="12.75" customHeight="1" x14ac:dyDescent="0.2">
      <c r="A310" s="16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 ht="12.75" customHeight="1" x14ac:dyDescent="0.2">
      <c r="A311" s="16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 ht="12.75" customHeight="1" x14ac:dyDescent="0.2">
      <c r="A312" s="16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ht="12.75" customHeight="1" x14ac:dyDescent="0.2">
      <c r="A313" s="16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12.75" customHeight="1" x14ac:dyDescent="0.2">
      <c r="A314" s="16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ht="12.75" customHeight="1" x14ac:dyDescent="0.2">
      <c r="A315" s="16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ht="12.75" customHeight="1" x14ac:dyDescent="0.2">
      <c r="A316" s="16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 ht="12.75" customHeight="1" x14ac:dyDescent="0.2">
      <c r="A317" s="16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 ht="12.75" customHeight="1" x14ac:dyDescent="0.2">
      <c r="A318" s="16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5" ht="12.75" customHeight="1" x14ac:dyDescent="0.2">
      <c r="A319" s="16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 ht="12.75" customHeight="1" x14ac:dyDescent="0.2">
      <c r="A320" s="16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 ht="12.75" customHeight="1" x14ac:dyDescent="0.2">
      <c r="A321" s="16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2.75" customHeight="1" x14ac:dyDescent="0.2">
      <c r="A322" s="16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2.75" customHeight="1" x14ac:dyDescent="0.2">
      <c r="A323" s="16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2.75" customHeight="1" x14ac:dyDescent="0.2">
      <c r="A324" s="16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2.75" customHeight="1" x14ac:dyDescent="0.2">
      <c r="A325" s="16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2.75" customHeight="1" x14ac:dyDescent="0.2">
      <c r="A326" s="16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2.75" customHeight="1" x14ac:dyDescent="0.2">
      <c r="A327" s="16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2.75" customHeight="1" x14ac:dyDescent="0.2">
      <c r="A328" s="16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2.75" customHeight="1" x14ac:dyDescent="0.2">
      <c r="A329" s="16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2.75" customHeight="1" x14ac:dyDescent="0.2">
      <c r="A330" s="16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2.75" customHeight="1" x14ac:dyDescent="0.2">
      <c r="A331" s="16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12.75" customHeight="1" x14ac:dyDescent="0.2">
      <c r="A332" s="16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12.75" customHeight="1" x14ac:dyDescent="0.2">
      <c r="A333" s="16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</row>
    <row r="334" spans="1:15" ht="12.75" customHeight="1" x14ac:dyDescent="0.2">
      <c r="A334" s="16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 ht="12.75" customHeight="1" x14ac:dyDescent="0.2">
      <c r="A335" s="16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</row>
    <row r="336" spans="1:15" ht="12.75" customHeight="1" x14ac:dyDescent="0.2">
      <c r="A336" s="16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5" ht="12.75" customHeight="1" x14ac:dyDescent="0.2">
      <c r="A337" s="16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5" ht="12.75" customHeight="1" x14ac:dyDescent="0.2">
      <c r="A338" s="16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</row>
    <row r="339" spans="1:15" ht="12.75" customHeight="1" x14ac:dyDescent="0.2">
      <c r="A339" s="16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</row>
    <row r="340" spans="1:15" ht="12.75" customHeight="1" x14ac:dyDescent="0.2">
      <c r="A340" s="16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</row>
    <row r="341" spans="1:15" ht="12.75" customHeight="1" x14ac:dyDescent="0.2">
      <c r="A341" s="16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</row>
    <row r="342" spans="1:15" ht="12.75" customHeight="1" x14ac:dyDescent="0.2">
      <c r="A342" s="16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</row>
    <row r="343" spans="1:15" ht="12.75" customHeight="1" x14ac:dyDescent="0.2">
      <c r="A343" s="16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</row>
    <row r="344" spans="1:15" ht="12.75" customHeight="1" x14ac:dyDescent="0.2">
      <c r="A344" s="16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5" ht="12.75" customHeight="1" x14ac:dyDescent="0.2">
      <c r="A345" s="16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</row>
    <row r="346" spans="1:15" ht="12.75" customHeight="1" x14ac:dyDescent="0.2">
      <c r="A346" s="16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5" ht="12.75" customHeight="1" x14ac:dyDescent="0.2">
      <c r="A347" s="16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</row>
    <row r="348" spans="1:15" ht="12.75" customHeight="1" x14ac:dyDescent="0.2">
      <c r="A348" s="16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5" ht="12.75" customHeight="1" x14ac:dyDescent="0.2">
      <c r="A349" s="16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</row>
    <row r="350" spans="1:15" ht="12.75" customHeight="1" x14ac:dyDescent="0.2">
      <c r="A350" s="16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</row>
    <row r="351" spans="1:15" ht="12.75" customHeight="1" x14ac:dyDescent="0.2">
      <c r="A351" s="16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</row>
    <row r="352" spans="1:15" ht="12.75" customHeight="1" x14ac:dyDescent="0.2">
      <c r="A352" s="16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</row>
    <row r="353" spans="1:15" ht="12.75" customHeight="1" x14ac:dyDescent="0.2">
      <c r="A353" s="16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12.75" customHeight="1" x14ac:dyDescent="0.2">
      <c r="A354" s="16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</row>
    <row r="355" spans="1:15" ht="12.75" customHeight="1" x14ac:dyDescent="0.2">
      <c r="A355" s="16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12.75" customHeight="1" x14ac:dyDescent="0.2">
      <c r="A356" s="16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</row>
    <row r="357" spans="1:15" ht="12.75" customHeight="1" x14ac:dyDescent="0.2">
      <c r="A357" s="16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12.75" customHeight="1" x14ac:dyDescent="0.2">
      <c r="A358" s="16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12.75" customHeight="1" x14ac:dyDescent="0.2">
      <c r="A359" s="16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 ht="12.75" customHeight="1" x14ac:dyDescent="0.2">
      <c r="A360" s="16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 ht="12.75" customHeight="1" x14ac:dyDescent="0.2">
      <c r="A361" s="16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 ht="12.75" customHeight="1" x14ac:dyDescent="0.2">
      <c r="A362" s="16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5" ht="12.75" customHeight="1" x14ac:dyDescent="0.2">
      <c r="A363" s="16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 ht="12.75" customHeight="1" x14ac:dyDescent="0.2">
      <c r="A364" s="16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</row>
    <row r="365" spans="1:15" ht="12.75" customHeight="1" x14ac:dyDescent="0.2">
      <c r="A365" s="16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</row>
    <row r="366" spans="1:15" ht="12.75" customHeight="1" x14ac:dyDescent="0.2">
      <c r="A366" s="16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</row>
    <row r="367" spans="1:15" ht="12.75" customHeight="1" x14ac:dyDescent="0.2">
      <c r="A367" s="16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5" ht="12.75" customHeight="1" x14ac:dyDescent="0.2">
      <c r="A368" s="16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5" ht="12.75" customHeight="1" x14ac:dyDescent="0.2">
      <c r="A369" s="16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5" ht="12.75" customHeight="1" x14ac:dyDescent="0.2">
      <c r="A370" s="16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5" ht="12.75" customHeight="1" x14ac:dyDescent="0.2">
      <c r="A371" s="16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5" ht="12.75" customHeight="1" x14ac:dyDescent="0.2">
      <c r="A372" s="16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5" ht="12.75" customHeight="1" x14ac:dyDescent="0.2">
      <c r="A373" s="16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</row>
    <row r="374" spans="1:15" ht="12.75" customHeight="1" x14ac:dyDescent="0.2">
      <c r="A374" s="16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</row>
    <row r="375" spans="1:15" ht="12.75" customHeight="1" x14ac:dyDescent="0.2">
      <c r="A375" s="16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</row>
    <row r="376" spans="1:15" ht="12.75" customHeight="1" x14ac:dyDescent="0.2">
      <c r="A376" s="16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</row>
    <row r="377" spans="1:15" ht="12.75" customHeight="1" x14ac:dyDescent="0.2">
      <c r="A377" s="16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</row>
    <row r="378" spans="1:15" ht="12.75" customHeight="1" x14ac:dyDescent="0.2">
      <c r="A378" s="16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</row>
    <row r="379" spans="1:15" ht="12.75" customHeight="1" x14ac:dyDescent="0.2">
      <c r="A379" s="16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</row>
    <row r="380" spans="1:15" ht="12.75" customHeight="1" x14ac:dyDescent="0.2">
      <c r="A380" s="16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</row>
    <row r="381" spans="1:15" ht="12.75" customHeight="1" x14ac:dyDescent="0.2">
      <c r="A381" s="16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</row>
    <row r="382" spans="1:15" ht="12.75" customHeight="1" x14ac:dyDescent="0.2">
      <c r="A382" s="16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</row>
    <row r="383" spans="1:15" ht="12.75" customHeight="1" x14ac:dyDescent="0.2">
      <c r="A383" s="16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</row>
    <row r="384" spans="1:15" ht="12.75" customHeight="1" x14ac:dyDescent="0.2">
      <c r="A384" s="16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</row>
    <row r="385" spans="1:15" ht="12.75" customHeight="1" x14ac:dyDescent="0.2">
      <c r="A385" s="16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</row>
    <row r="386" spans="1:15" ht="12.75" customHeight="1" x14ac:dyDescent="0.2">
      <c r="A386" s="16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</row>
    <row r="387" spans="1:15" ht="12.75" customHeight="1" x14ac:dyDescent="0.2">
      <c r="A387" s="16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</row>
    <row r="388" spans="1:15" ht="12.75" customHeight="1" x14ac:dyDescent="0.2">
      <c r="A388" s="16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</row>
    <row r="389" spans="1:15" ht="12.75" customHeight="1" x14ac:dyDescent="0.2">
      <c r="A389" s="16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</row>
    <row r="390" spans="1:15" ht="12.75" customHeight="1" x14ac:dyDescent="0.2">
      <c r="A390" s="16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</row>
    <row r="391" spans="1:15" ht="12.75" customHeight="1" x14ac:dyDescent="0.2">
      <c r="A391" s="16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</row>
    <row r="392" spans="1:15" ht="12.75" customHeight="1" x14ac:dyDescent="0.2">
      <c r="A392" s="16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</row>
    <row r="393" spans="1:15" ht="12.75" customHeight="1" x14ac:dyDescent="0.2">
      <c r="A393" s="16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</row>
    <row r="394" spans="1:15" ht="12.75" customHeight="1" x14ac:dyDescent="0.2">
      <c r="A394" s="16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</row>
    <row r="395" spans="1:15" ht="12.75" customHeight="1" x14ac:dyDescent="0.2">
      <c r="A395" s="16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</row>
    <row r="396" spans="1:15" ht="12.75" customHeight="1" x14ac:dyDescent="0.2">
      <c r="A396" s="16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</row>
    <row r="397" spans="1:15" ht="12.75" customHeight="1" x14ac:dyDescent="0.2">
      <c r="A397" s="16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</row>
    <row r="398" spans="1:15" ht="12.75" customHeight="1" x14ac:dyDescent="0.2">
      <c r="A398" s="16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</row>
    <row r="399" spans="1:15" ht="12.75" customHeight="1" x14ac:dyDescent="0.2">
      <c r="A399" s="16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</row>
    <row r="400" spans="1:15" ht="12.75" customHeight="1" x14ac:dyDescent="0.2">
      <c r="A400" s="16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</row>
    <row r="401" spans="1:15" ht="12.75" customHeight="1" x14ac:dyDescent="0.2">
      <c r="A401" s="16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</row>
    <row r="402" spans="1:15" ht="12.75" customHeight="1" x14ac:dyDescent="0.2">
      <c r="A402" s="16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</row>
    <row r="403" spans="1:15" ht="12.75" customHeight="1" x14ac:dyDescent="0.2">
      <c r="A403" s="16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</row>
    <row r="404" spans="1:15" ht="12.75" customHeight="1" x14ac:dyDescent="0.2">
      <c r="A404" s="16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</row>
    <row r="405" spans="1:15" ht="12.75" customHeight="1" x14ac:dyDescent="0.2">
      <c r="A405" s="16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</row>
    <row r="406" spans="1:15" ht="12.75" customHeight="1" x14ac:dyDescent="0.2">
      <c r="A406" s="16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</row>
    <row r="407" spans="1:15" ht="12.75" customHeight="1" x14ac:dyDescent="0.2">
      <c r="A407" s="16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</row>
    <row r="408" spans="1:15" ht="12.75" customHeight="1" x14ac:dyDescent="0.2">
      <c r="A408" s="16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</row>
    <row r="409" spans="1:15" ht="12.75" customHeight="1" x14ac:dyDescent="0.2">
      <c r="A409" s="16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5" ht="12.75" customHeight="1" x14ac:dyDescent="0.2">
      <c r="A410" s="16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5" ht="12.75" customHeight="1" x14ac:dyDescent="0.2">
      <c r="A411" s="16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5" ht="12.75" customHeight="1" x14ac:dyDescent="0.2">
      <c r="A412" s="16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5" ht="12.75" customHeight="1" x14ac:dyDescent="0.2">
      <c r="A413" s="16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</row>
    <row r="414" spans="1:15" ht="12.75" customHeight="1" x14ac:dyDescent="0.2">
      <c r="A414" s="16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5" ht="12.75" customHeight="1" x14ac:dyDescent="0.2">
      <c r="A415" s="16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</row>
    <row r="416" spans="1:15" ht="12.75" customHeight="1" x14ac:dyDescent="0.2">
      <c r="A416" s="16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5" ht="12.75" customHeight="1" x14ac:dyDescent="0.2">
      <c r="A417" s="16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</row>
    <row r="418" spans="1:15" ht="12.75" customHeight="1" x14ac:dyDescent="0.2">
      <c r="A418" s="16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</row>
    <row r="419" spans="1:15" ht="12.75" customHeight="1" x14ac:dyDescent="0.2">
      <c r="A419" s="16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</row>
    <row r="420" spans="1:15" ht="12.75" customHeight="1" x14ac:dyDescent="0.2">
      <c r="A420" s="16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</row>
    <row r="421" spans="1:15" ht="12.75" customHeight="1" x14ac:dyDescent="0.2">
      <c r="A421" s="16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5" ht="12.75" customHeight="1" x14ac:dyDescent="0.2">
      <c r="A422" s="16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5" ht="12.75" customHeight="1" x14ac:dyDescent="0.2">
      <c r="A423" s="16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5" ht="12.75" customHeight="1" x14ac:dyDescent="0.2">
      <c r="A424" s="16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5" ht="12.75" customHeight="1" x14ac:dyDescent="0.2">
      <c r="A425" s="16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5" ht="12.75" customHeight="1" x14ac:dyDescent="0.2">
      <c r="A426" s="16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5" ht="12.75" customHeight="1" x14ac:dyDescent="0.2">
      <c r="A427" s="16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5" ht="12.75" customHeight="1" x14ac:dyDescent="0.2">
      <c r="A428" s="16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5" ht="12.75" customHeight="1" x14ac:dyDescent="0.2">
      <c r="A429" s="16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5" ht="12.75" customHeight="1" x14ac:dyDescent="0.2">
      <c r="A430" s="16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5" ht="12.75" customHeight="1" x14ac:dyDescent="0.2">
      <c r="A431" s="16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</row>
    <row r="432" spans="1:15" ht="12.75" customHeight="1" x14ac:dyDescent="0.2">
      <c r="A432" s="16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</row>
    <row r="433" spans="1:15" ht="12.75" customHeight="1" x14ac:dyDescent="0.2">
      <c r="A433" s="16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</row>
    <row r="434" spans="1:15" ht="12.75" customHeight="1" x14ac:dyDescent="0.2">
      <c r="A434" s="16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</row>
    <row r="435" spans="1:15" ht="12.75" customHeight="1" x14ac:dyDescent="0.2">
      <c r="A435" s="16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</row>
    <row r="436" spans="1:15" ht="12.75" customHeight="1" x14ac:dyDescent="0.2">
      <c r="A436" s="16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 ht="12.75" customHeight="1" x14ac:dyDescent="0.2">
      <c r="A437" s="16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</row>
    <row r="438" spans="1:15" ht="12.75" customHeight="1" x14ac:dyDescent="0.2">
      <c r="A438" s="16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</row>
    <row r="439" spans="1:15" ht="12.75" customHeight="1" x14ac:dyDescent="0.2">
      <c r="A439" s="16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</row>
    <row r="440" spans="1:15" ht="12.75" customHeight="1" x14ac:dyDescent="0.2">
      <c r="A440" s="16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</row>
    <row r="441" spans="1:15" ht="12.75" customHeight="1" x14ac:dyDescent="0.2">
      <c r="A441" s="16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</row>
    <row r="442" spans="1:15" ht="12.75" customHeight="1" x14ac:dyDescent="0.2">
      <c r="A442" s="16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</row>
    <row r="443" spans="1:15" ht="12.75" customHeight="1" x14ac:dyDescent="0.2">
      <c r="A443" s="16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</row>
    <row r="444" spans="1:15" ht="12.75" customHeight="1" x14ac:dyDescent="0.2">
      <c r="A444" s="16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</row>
    <row r="445" spans="1:15" ht="12.75" customHeight="1" x14ac:dyDescent="0.2">
      <c r="A445" s="16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</row>
    <row r="446" spans="1:15" ht="12.75" customHeight="1" x14ac:dyDescent="0.2">
      <c r="A446" s="16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</row>
    <row r="447" spans="1:15" ht="12.75" customHeight="1" x14ac:dyDescent="0.2">
      <c r="A447" s="16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</row>
    <row r="448" spans="1:15" ht="12.75" customHeight="1" x14ac:dyDescent="0.2">
      <c r="A448" s="16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</row>
    <row r="449" spans="1:15" ht="12.75" customHeight="1" x14ac:dyDescent="0.2">
      <c r="A449" s="16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</row>
    <row r="450" spans="1:15" ht="12.75" customHeight="1" x14ac:dyDescent="0.2">
      <c r="A450" s="16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</row>
    <row r="451" spans="1:15" ht="12.75" customHeight="1" x14ac:dyDescent="0.2">
      <c r="A451" s="16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</row>
    <row r="452" spans="1:15" ht="12.75" customHeight="1" x14ac:dyDescent="0.2">
      <c r="A452" s="16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</row>
    <row r="453" spans="1:15" ht="12.75" customHeight="1" x14ac:dyDescent="0.2">
      <c r="A453" s="16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</row>
    <row r="454" spans="1:15" ht="12.75" customHeight="1" x14ac:dyDescent="0.2">
      <c r="A454" s="16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</row>
    <row r="455" spans="1:15" ht="12.75" customHeight="1" x14ac:dyDescent="0.2">
      <c r="A455" s="16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</row>
    <row r="456" spans="1:15" ht="12.75" customHeight="1" x14ac:dyDescent="0.2">
      <c r="A456" s="16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</row>
    <row r="457" spans="1:15" ht="12.75" customHeight="1" x14ac:dyDescent="0.2">
      <c r="A457" s="16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</row>
    <row r="458" spans="1:15" ht="12.75" customHeight="1" x14ac:dyDescent="0.2">
      <c r="A458" s="16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</row>
    <row r="459" spans="1:15" ht="12.75" customHeight="1" x14ac:dyDescent="0.2">
      <c r="A459" s="16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</row>
    <row r="460" spans="1:15" ht="12.75" customHeight="1" x14ac:dyDescent="0.2">
      <c r="A460" s="16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</row>
    <row r="461" spans="1:15" ht="12.75" customHeight="1" x14ac:dyDescent="0.2">
      <c r="A461" s="16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</row>
    <row r="462" spans="1:15" ht="12.75" customHeight="1" x14ac:dyDescent="0.2">
      <c r="A462" s="16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</row>
    <row r="463" spans="1:15" ht="12.75" customHeight="1" x14ac:dyDescent="0.2">
      <c r="A463" s="16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</row>
    <row r="464" spans="1:15" ht="12.75" customHeight="1" x14ac:dyDescent="0.2">
      <c r="A464" s="16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</row>
    <row r="465" spans="1:15" ht="12.75" customHeight="1" x14ac:dyDescent="0.2">
      <c r="A465" s="16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</row>
    <row r="466" spans="1:15" ht="12.75" customHeight="1" x14ac:dyDescent="0.2">
      <c r="A466" s="16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</row>
    <row r="467" spans="1:15" ht="12.75" customHeight="1" x14ac:dyDescent="0.2">
      <c r="A467" s="16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</row>
    <row r="468" spans="1:15" ht="12.75" customHeight="1" x14ac:dyDescent="0.2">
      <c r="A468" s="16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</row>
    <row r="469" spans="1:15" ht="12.75" customHeight="1" x14ac:dyDescent="0.2">
      <c r="A469" s="16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</row>
    <row r="470" spans="1:15" ht="12.75" customHeight="1" x14ac:dyDescent="0.2">
      <c r="A470" s="16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</row>
    <row r="471" spans="1:15" ht="12.75" customHeight="1" x14ac:dyDescent="0.2">
      <c r="A471" s="16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</row>
    <row r="472" spans="1:15" ht="12.75" customHeight="1" x14ac:dyDescent="0.2">
      <c r="A472" s="16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</row>
    <row r="473" spans="1:15" ht="12.75" customHeight="1" x14ac:dyDescent="0.2">
      <c r="A473" s="16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 ht="12.75" customHeight="1" x14ac:dyDescent="0.2">
      <c r="A474" s="16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</row>
    <row r="475" spans="1:15" ht="12.75" customHeight="1" x14ac:dyDescent="0.2">
      <c r="A475" s="16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 ht="12.75" customHeight="1" x14ac:dyDescent="0.2">
      <c r="A476" s="16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 ht="12.75" customHeight="1" x14ac:dyDescent="0.2">
      <c r="A477" s="16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 ht="12.75" customHeight="1" x14ac:dyDescent="0.2">
      <c r="A478" s="16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 ht="12.75" customHeight="1" x14ac:dyDescent="0.2">
      <c r="A479" s="16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 ht="12.75" customHeight="1" x14ac:dyDescent="0.2">
      <c r="A480" s="16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5" ht="12.75" customHeight="1" x14ac:dyDescent="0.2">
      <c r="A481" s="16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5" ht="12.75" customHeight="1" x14ac:dyDescent="0.2">
      <c r="A482" s="16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5" ht="12.75" customHeight="1" x14ac:dyDescent="0.2">
      <c r="A483" s="16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 ht="12.75" customHeight="1" x14ac:dyDescent="0.2">
      <c r="A484" s="16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 ht="12.75" customHeight="1" x14ac:dyDescent="0.2">
      <c r="A485" s="16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5" ht="12.75" customHeight="1" x14ac:dyDescent="0.2">
      <c r="A486" s="16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</row>
    <row r="487" spans="1:15" ht="12.75" customHeight="1" x14ac:dyDescent="0.2">
      <c r="A487" s="16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5" ht="12.75" customHeight="1" x14ac:dyDescent="0.2">
      <c r="A488" s="16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</row>
    <row r="489" spans="1:15" ht="12.75" customHeight="1" x14ac:dyDescent="0.2">
      <c r="A489" s="16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</row>
    <row r="490" spans="1:15" ht="12.75" customHeight="1" x14ac:dyDescent="0.2">
      <c r="A490" s="16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</row>
    <row r="491" spans="1:15" ht="12.75" customHeight="1" x14ac:dyDescent="0.2">
      <c r="A491" s="16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5" ht="12.75" customHeight="1" x14ac:dyDescent="0.2">
      <c r="A492" s="16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5" ht="12.75" customHeight="1" x14ac:dyDescent="0.2">
      <c r="A493" s="16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</row>
    <row r="494" spans="1:15" ht="12.75" customHeight="1" x14ac:dyDescent="0.2">
      <c r="A494" s="16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</row>
    <row r="495" spans="1:15" ht="12.75" customHeight="1" x14ac:dyDescent="0.2">
      <c r="A495" s="16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</row>
    <row r="496" spans="1:15" ht="12.75" customHeight="1" x14ac:dyDescent="0.2">
      <c r="A496" s="16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</row>
    <row r="497" spans="1:15" ht="12.75" customHeight="1" x14ac:dyDescent="0.2">
      <c r="A497" s="16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</row>
    <row r="498" spans="1:15" ht="12.75" customHeight="1" x14ac:dyDescent="0.2">
      <c r="A498" s="16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</row>
    <row r="499" spans="1:15" ht="12.75" customHeight="1" x14ac:dyDescent="0.2">
      <c r="A499" s="16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</row>
    <row r="500" spans="1:15" ht="12.75" customHeight="1" x14ac:dyDescent="0.2">
      <c r="A500" s="16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</row>
    <row r="501" spans="1:15" ht="12.75" customHeight="1" x14ac:dyDescent="0.2">
      <c r="A501" s="16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</row>
    <row r="502" spans="1:15" ht="12.75" customHeight="1" x14ac:dyDescent="0.2">
      <c r="A502" s="16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</row>
    <row r="503" spans="1:15" ht="12.75" customHeight="1" x14ac:dyDescent="0.2">
      <c r="A503" s="16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</row>
    <row r="504" spans="1:15" ht="12.75" customHeight="1" x14ac:dyDescent="0.2">
      <c r="A504" s="16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</row>
    <row r="505" spans="1:15" ht="12.75" customHeight="1" x14ac:dyDescent="0.2">
      <c r="A505" s="16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</row>
    <row r="506" spans="1:15" ht="12.75" customHeight="1" x14ac:dyDescent="0.2">
      <c r="A506" s="16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</row>
    <row r="507" spans="1:15" ht="12.75" customHeight="1" x14ac:dyDescent="0.2">
      <c r="A507" s="16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</row>
    <row r="508" spans="1:15" ht="12.75" customHeight="1" x14ac:dyDescent="0.2">
      <c r="A508" s="16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</row>
    <row r="509" spans="1:15" ht="12.75" customHeight="1" x14ac:dyDescent="0.2">
      <c r="A509" s="16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</row>
    <row r="510" spans="1:15" ht="12.75" customHeight="1" x14ac:dyDescent="0.2">
      <c r="A510" s="16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</row>
    <row r="511" spans="1:15" ht="12.75" customHeight="1" x14ac:dyDescent="0.2">
      <c r="A511" s="16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</row>
    <row r="512" spans="1:15" ht="12.75" customHeight="1" x14ac:dyDescent="0.2">
      <c r="A512" s="16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5" ht="12.75" customHeight="1" x14ac:dyDescent="0.2">
      <c r="A513" s="16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</row>
    <row r="514" spans="1:15" ht="12.75" customHeight="1" x14ac:dyDescent="0.2">
      <c r="A514" s="16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</row>
    <row r="515" spans="1:15" ht="12.75" customHeight="1" x14ac:dyDescent="0.2">
      <c r="A515" s="16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</row>
    <row r="516" spans="1:15" ht="12.75" customHeight="1" x14ac:dyDescent="0.2">
      <c r="A516" s="16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</row>
    <row r="517" spans="1:15" ht="12.75" customHeight="1" x14ac:dyDescent="0.2">
      <c r="A517" s="16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</row>
    <row r="518" spans="1:15" ht="12.75" customHeight="1" x14ac:dyDescent="0.2">
      <c r="A518" s="16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</row>
    <row r="519" spans="1:15" ht="12.75" customHeight="1" x14ac:dyDescent="0.2">
      <c r="A519" s="16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</row>
    <row r="520" spans="1:15" ht="12.75" customHeight="1" x14ac:dyDescent="0.2">
      <c r="A520" s="16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</row>
    <row r="521" spans="1:15" ht="12.75" customHeight="1" x14ac:dyDescent="0.2">
      <c r="A521" s="16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</row>
    <row r="522" spans="1:15" ht="12.75" customHeight="1" x14ac:dyDescent="0.2">
      <c r="A522" s="16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</row>
    <row r="523" spans="1:15" ht="12.75" customHeight="1" x14ac:dyDescent="0.2">
      <c r="A523" s="16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</row>
    <row r="524" spans="1:15" ht="12.75" customHeight="1" x14ac:dyDescent="0.2">
      <c r="A524" s="16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</row>
    <row r="525" spans="1:15" ht="12.75" customHeight="1" x14ac:dyDescent="0.2">
      <c r="A525" s="16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</row>
    <row r="526" spans="1:15" ht="12.75" customHeight="1" x14ac:dyDescent="0.2">
      <c r="A526" s="16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</row>
    <row r="527" spans="1:15" ht="12.75" customHeight="1" x14ac:dyDescent="0.2">
      <c r="A527" s="16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</row>
    <row r="528" spans="1:15" ht="12.75" customHeight="1" x14ac:dyDescent="0.2">
      <c r="A528" s="16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</row>
    <row r="529" spans="1:15" ht="12.75" customHeight="1" x14ac:dyDescent="0.2">
      <c r="A529" s="16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</row>
    <row r="530" spans="1:15" ht="12.75" customHeight="1" x14ac:dyDescent="0.2">
      <c r="A530" s="16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</row>
    <row r="531" spans="1:15" ht="12.75" customHeight="1" x14ac:dyDescent="0.2">
      <c r="A531" s="16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</row>
    <row r="532" spans="1:15" ht="12.75" customHeight="1" x14ac:dyDescent="0.2">
      <c r="A532" s="16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</row>
    <row r="533" spans="1:15" ht="12.75" customHeight="1" x14ac:dyDescent="0.2">
      <c r="A533" s="16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</row>
    <row r="534" spans="1:15" ht="12.75" customHeight="1" x14ac:dyDescent="0.2">
      <c r="A534" s="16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</row>
    <row r="535" spans="1:15" ht="12.75" customHeight="1" x14ac:dyDescent="0.2">
      <c r="A535" s="16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</row>
    <row r="536" spans="1:15" ht="12.75" customHeight="1" x14ac:dyDescent="0.2">
      <c r="A536" s="16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</row>
    <row r="537" spans="1:15" ht="12.75" customHeight="1" x14ac:dyDescent="0.2">
      <c r="A537" s="16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</row>
    <row r="538" spans="1:15" ht="12.75" customHeight="1" x14ac:dyDescent="0.2">
      <c r="A538" s="16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</row>
    <row r="539" spans="1:15" ht="12.75" customHeight="1" x14ac:dyDescent="0.2">
      <c r="A539" s="16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</row>
    <row r="540" spans="1:15" ht="12.75" customHeight="1" x14ac:dyDescent="0.2">
      <c r="A540" s="16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</row>
    <row r="541" spans="1:15" ht="12.75" customHeight="1" x14ac:dyDescent="0.2">
      <c r="A541" s="16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</row>
    <row r="542" spans="1:15" ht="12.75" customHeight="1" x14ac:dyDescent="0.2">
      <c r="A542" s="16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</row>
    <row r="543" spans="1:15" ht="12.75" customHeight="1" x14ac:dyDescent="0.2">
      <c r="A543" s="16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</row>
    <row r="544" spans="1:15" ht="12.75" customHeight="1" x14ac:dyDescent="0.2">
      <c r="A544" s="16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</row>
    <row r="545" spans="1:15" ht="12.75" customHeight="1" x14ac:dyDescent="0.2">
      <c r="A545" s="16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</row>
    <row r="546" spans="1:15" ht="12.75" customHeight="1" x14ac:dyDescent="0.2">
      <c r="A546" s="16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</row>
    <row r="547" spans="1:15" ht="12.75" customHeight="1" x14ac:dyDescent="0.2">
      <c r="A547" s="16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</row>
    <row r="548" spans="1:15" ht="12.75" customHeight="1" x14ac:dyDescent="0.2">
      <c r="A548" s="16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</row>
    <row r="549" spans="1:15" ht="12.75" customHeight="1" x14ac:dyDescent="0.2">
      <c r="A549" s="16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</row>
    <row r="550" spans="1:15" ht="12.75" customHeight="1" x14ac:dyDescent="0.2">
      <c r="A550" s="16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</row>
    <row r="551" spans="1:15" ht="12.75" customHeight="1" x14ac:dyDescent="0.2">
      <c r="A551" s="16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</row>
    <row r="552" spans="1:15" ht="12.75" customHeight="1" x14ac:dyDescent="0.2">
      <c r="A552" s="16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</row>
    <row r="553" spans="1:15" ht="12.75" customHeight="1" x14ac:dyDescent="0.2">
      <c r="A553" s="16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</row>
    <row r="554" spans="1:15" ht="12.75" customHeight="1" x14ac:dyDescent="0.2">
      <c r="A554" s="16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</row>
    <row r="555" spans="1:15" ht="12.75" customHeight="1" x14ac:dyDescent="0.2">
      <c r="A555" s="16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</row>
    <row r="556" spans="1:15" ht="12.75" customHeight="1" x14ac:dyDescent="0.2">
      <c r="A556" s="16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</row>
    <row r="557" spans="1:15" ht="12.75" customHeight="1" x14ac:dyDescent="0.2">
      <c r="A557" s="16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</row>
    <row r="558" spans="1:15" ht="12.75" customHeight="1" x14ac:dyDescent="0.2">
      <c r="A558" s="16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ht="12.75" customHeight="1" x14ac:dyDescent="0.2">
      <c r="A559" s="16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ht="12.75" customHeight="1" x14ac:dyDescent="0.2">
      <c r="A560" s="16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</row>
    <row r="561" spans="1:15" ht="12.75" customHeight="1" x14ac:dyDescent="0.2">
      <c r="A561" s="16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</row>
    <row r="562" spans="1:15" ht="12.75" customHeight="1" x14ac:dyDescent="0.2">
      <c r="A562" s="16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</row>
    <row r="563" spans="1:15" ht="12.75" customHeight="1" x14ac:dyDescent="0.2">
      <c r="A563" s="16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</row>
    <row r="564" spans="1:15" ht="12.75" customHeight="1" x14ac:dyDescent="0.2">
      <c r="A564" s="16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</row>
    <row r="565" spans="1:15" ht="12.75" customHeight="1" x14ac:dyDescent="0.2">
      <c r="A565" s="16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</row>
    <row r="566" spans="1:15" ht="12.75" customHeight="1" x14ac:dyDescent="0.2">
      <c r="A566" s="16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</row>
    <row r="567" spans="1:15" ht="12.75" customHeight="1" x14ac:dyDescent="0.2">
      <c r="A567" s="16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</row>
    <row r="568" spans="1:15" ht="12.75" customHeight="1" x14ac:dyDescent="0.2">
      <c r="A568" s="16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</row>
    <row r="569" spans="1:15" ht="12.75" customHeight="1" x14ac:dyDescent="0.2">
      <c r="A569" s="16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</row>
    <row r="570" spans="1:15" ht="12.75" customHeight="1" x14ac:dyDescent="0.2">
      <c r="A570" s="16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</row>
    <row r="571" spans="1:15" ht="12.75" customHeight="1" x14ac:dyDescent="0.2">
      <c r="A571" s="16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</row>
    <row r="572" spans="1:15" ht="12.75" customHeight="1" x14ac:dyDescent="0.2">
      <c r="A572" s="16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</row>
    <row r="573" spans="1:15" ht="12.75" customHeight="1" x14ac:dyDescent="0.2">
      <c r="A573" s="16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</row>
    <row r="574" spans="1:15" ht="12.75" customHeight="1" x14ac:dyDescent="0.2">
      <c r="A574" s="16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</row>
    <row r="575" spans="1:15" ht="12.75" customHeight="1" x14ac:dyDescent="0.2">
      <c r="A575" s="16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</row>
    <row r="576" spans="1:15" ht="12.75" customHeight="1" x14ac:dyDescent="0.2">
      <c r="A576" s="16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</row>
    <row r="577" spans="1:15" ht="12.75" customHeight="1" x14ac:dyDescent="0.2">
      <c r="A577" s="16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</row>
    <row r="578" spans="1:15" ht="12.75" customHeight="1" x14ac:dyDescent="0.2">
      <c r="A578" s="16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</row>
    <row r="579" spans="1:15" ht="12.75" customHeight="1" x14ac:dyDescent="0.2">
      <c r="A579" s="16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</row>
    <row r="580" spans="1:15" ht="12.75" customHeight="1" x14ac:dyDescent="0.2">
      <c r="A580" s="16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</row>
    <row r="581" spans="1:15" ht="12.75" customHeight="1" x14ac:dyDescent="0.2">
      <c r="A581" s="16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</row>
    <row r="582" spans="1:15" ht="12.75" customHeight="1" x14ac:dyDescent="0.2">
      <c r="A582" s="16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</row>
    <row r="583" spans="1:15" ht="12.75" customHeight="1" x14ac:dyDescent="0.2">
      <c r="A583" s="16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</row>
    <row r="584" spans="1:15" ht="12.75" customHeight="1" x14ac:dyDescent="0.2">
      <c r="A584" s="16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</row>
    <row r="585" spans="1:15" ht="12.75" customHeight="1" x14ac:dyDescent="0.2">
      <c r="A585" s="16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</row>
    <row r="586" spans="1:15" ht="12.75" customHeight="1" x14ac:dyDescent="0.2">
      <c r="A586" s="16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</row>
    <row r="587" spans="1:15" ht="12.75" customHeight="1" x14ac:dyDescent="0.2">
      <c r="A587" s="16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</row>
    <row r="588" spans="1:15" ht="12.75" customHeight="1" x14ac:dyDescent="0.2">
      <c r="A588" s="16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</row>
    <row r="589" spans="1:15" ht="12.75" customHeight="1" x14ac:dyDescent="0.2">
      <c r="A589" s="16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</row>
    <row r="590" spans="1:15" ht="12.75" customHeight="1" x14ac:dyDescent="0.2">
      <c r="A590" s="16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</row>
    <row r="591" spans="1:15" ht="12.75" customHeight="1" x14ac:dyDescent="0.2">
      <c r="A591" s="16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</row>
    <row r="592" spans="1:15" ht="12.75" customHeight="1" x14ac:dyDescent="0.2">
      <c r="A592" s="16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</row>
    <row r="593" spans="1:15" ht="12.75" customHeight="1" x14ac:dyDescent="0.2">
      <c r="A593" s="16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</row>
    <row r="594" spans="1:15" ht="12.75" customHeight="1" x14ac:dyDescent="0.2">
      <c r="A594" s="16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</row>
    <row r="595" spans="1:15" ht="12.75" customHeight="1" x14ac:dyDescent="0.2">
      <c r="A595" s="16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</row>
    <row r="596" spans="1:15" ht="12.75" customHeight="1" x14ac:dyDescent="0.2">
      <c r="A596" s="16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</row>
    <row r="597" spans="1:15" ht="12.75" customHeight="1" x14ac:dyDescent="0.2">
      <c r="A597" s="16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</row>
    <row r="598" spans="1:15" ht="12.75" customHeight="1" x14ac:dyDescent="0.2">
      <c r="A598" s="16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</row>
    <row r="599" spans="1:15" ht="12.75" customHeight="1" x14ac:dyDescent="0.2">
      <c r="A599" s="16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</row>
    <row r="600" spans="1:15" ht="12.75" customHeight="1" x14ac:dyDescent="0.2">
      <c r="A600" s="16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</row>
    <row r="601" spans="1:15" ht="12.75" customHeight="1" x14ac:dyDescent="0.2">
      <c r="A601" s="16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</row>
    <row r="602" spans="1:15" ht="12.75" customHeight="1" x14ac:dyDescent="0.2">
      <c r="A602" s="16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</row>
    <row r="603" spans="1:15" ht="12.75" customHeight="1" x14ac:dyDescent="0.2">
      <c r="A603" s="16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</row>
    <row r="604" spans="1:15" ht="12.75" customHeight="1" x14ac:dyDescent="0.2">
      <c r="A604" s="16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</row>
    <row r="605" spans="1:15" ht="12.75" customHeight="1" x14ac:dyDescent="0.2">
      <c r="A605" s="16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</row>
    <row r="606" spans="1:15" ht="12.75" customHeight="1" x14ac:dyDescent="0.2">
      <c r="A606" s="16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5" ht="12.75" customHeight="1" x14ac:dyDescent="0.2">
      <c r="A607" s="16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5" ht="12.75" customHeight="1" x14ac:dyDescent="0.2">
      <c r="A608" s="16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5" ht="12.75" customHeight="1" x14ac:dyDescent="0.2">
      <c r="A609" s="16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</row>
    <row r="610" spans="1:15" ht="12.75" customHeight="1" x14ac:dyDescent="0.2">
      <c r="A610" s="16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</row>
    <row r="611" spans="1:15" ht="12.75" customHeight="1" x14ac:dyDescent="0.2">
      <c r="A611" s="16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</row>
    <row r="612" spans="1:15" ht="12.75" customHeight="1" x14ac:dyDescent="0.2">
      <c r="A612" s="16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</row>
    <row r="613" spans="1:15" ht="12.75" customHeight="1" x14ac:dyDescent="0.2">
      <c r="A613" s="16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</row>
    <row r="614" spans="1:15" ht="12.75" customHeight="1" x14ac:dyDescent="0.2">
      <c r="A614" s="16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</row>
    <row r="615" spans="1:15" ht="12.75" customHeight="1" x14ac:dyDescent="0.2">
      <c r="A615" s="16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5" ht="12.75" customHeight="1" x14ac:dyDescent="0.2">
      <c r="A616" s="16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</row>
    <row r="617" spans="1:15" ht="12.75" customHeight="1" x14ac:dyDescent="0.2">
      <c r="A617" s="16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</row>
    <row r="618" spans="1:15" ht="12.75" customHeight="1" x14ac:dyDescent="0.2">
      <c r="A618" s="16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</row>
    <row r="619" spans="1:15" ht="12.75" customHeight="1" x14ac:dyDescent="0.2">
      <c r="A619" s="16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</row>
    <row r="620" spans="1:15" ht="12.75" customHeight="1" x14ac:dyDescent="0.2">
      <c r="A620" s="16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</row>
    <row r="621" spans="1:15" ht="12.75" customHeight="1" x14ac:dyDescent="0.2">
      <c r="A621" s="16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</row>
    <row r="622" spans="1:15" ht="12.75" customHeight="1" x14ac:dyDescent="0.2">
      <c r="A622" s="16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</row>
    <row r="623" spans="1:15" ht="12.75" customHeight="1" x14ac:dyDescent="0.2">
      <c r="A623" s="16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</row>
    <row r="624" spans="1:15" ht="12.75" customHeight="1" x14ac:dyDescent="0.2">
      <c r="A624" s="16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</row>
    <row r="625" spans="1:15" ht="12.75" customHeight="1" x14ac:dyDescent="0.2">
      <c r="A625" s="16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</row>
    <row r="626" spans="1:15" ht="12.75" customHeight="1" x14ac:dyDescent="0.2">
      <c r="A626" s="16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</row>
    <row r="627" spans="1:15" ht="12.75" customHeight="1" x14ac:dyDescent="0.2">
      <c r="A627" s="16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</row>
    <row r="628" spans="1:15" ht="12.75" customHeight="1" x14ac:dyDescent="0.2">
      <c r="A628" s="16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</row>
    <row r="629" spans="1:15" ht="12.75" customHeight="1" x14ac:dyDescent="0.2">
      <c r="A629" s="16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</row>
    <row r="630" spans="1:15" ht="12.75" customHeight="1" x14ac:dyDescent="0.2">
      <c r="A630" s="16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</row>
    <row r="631" spans="1:15" ht="12.75" customHeight="1" x14ac:dyDescent="0.2">
      <c r="A631" s="16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</row>
    <row r="632" spans="1:15" ht="12.75" customHeight="1" x14ac:dyDescent="0.2">
      <c r="A632" s="16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</row>
    <row r="633" spans="1:15" ht="12.75" customHeight="1" x14ac:dyDescent="0.2">
      <c r="A633" s="16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</row>
    <row r="634" spans="1:15" ht="12.75" customHeight="1" x14ac:dyDescent="0.2">
      <c r="A634" s="16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</row>
    <row r="635" spans="1:15" ht="12.75" customHeight="1" x14ac:dyDescent="0.2">
      <c r="A635" s="16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</row>
    <row r="636" spans="1:15" ht="12.75" customHeight="1" x14ac:dyDescent="0.2">
      <c r="A636" s="16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</row>
    <row r="637" spans="1:15" ht="12.75" customHeight="1" x14ac:dyDescent="0.2">
      <c r="A637" s="16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</row>
    <row r="638" spans="1:15" ht="12.75" customHeight="1" x14ac:dyDescent="0.2">
      <c r="A638" s="16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</row>
    <row r="639" spans="1:15" ht="12.75" customHeight="1" x14ac:dyDescent="0.2">
      <c r="A639" s="16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</row>
    <row r="640" spans="1:15" ht="12.75" customHeight="1" x14ac:dyDescent="0.2">
      <c r="A640" s="16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</row>
    <row r="641" spans="1:15" ht="12.75" customHeight="1" x14ac:dyDescent="0.2">
      <c r="A641" s="16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</row>
    <row r="642" spans="1:15" ht="12.75" customHeight="1" x14ac:dyDescent="0.2">
      <c r="A642" s="16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3" spans="1:15" ht="12.75" customHeight="1" x14ac:dyDescent="0.2">
      <c r="A643" s="16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</row>
    <row r="644" spans="1:15" ht="12.75" customHeight="1" x14ac:dyDescent="0.2">
      <c r="A644" s="16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</row>
    <row r="645" spans="1:15" ht="12.75" customHeight="1" x14ac:dyDescent="0.2">
      <c r="A645" s="16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</row>
    <row r="646" spans="1:15" ht="12.75" customHeight="1" x14ac:dyDescent="0.2">
      <c r="A646" s="16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</row>
    <row r="647" spans="1:15" ht="12.75" customHeight="1" x14ac:dyDescent="0.2">
      <c r="A647" s="16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</row>
    <row r="648" spans="1:15" ht="12.75" customHeight="1" x14ac:dyDescent="0.2">
      <c r="A648" s="16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15" ht="12.75" customHeight="1" x14ac:dyDescent="0.2">
      <c r="A649" s="16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</row>
    <row r="650" spans="1:15" ht="12.75" customHeight="1" x14ac:dyDescent="0.2">
      <c r="A650" s="16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15" ht="12.75" customHeight="1" x14ac:dyDescent="0.2">
      <c r="A651" s="16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</row>
    <row r="652" spans="1:15" ht="12.75" customHeight="1" x14ac:dyDescent="0.2">
      <c r="A652" s="16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</row>
    <row r="653" spans="1:15" ht="12.75" customHeight="1" x14ac:dyDescent="0.2">
      <c r="A653" s="16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</row>
    <row r="654" spans="1:15" ht="12.75" customHeight="1" x14ac:dyDescent="0.2">
      <c r="A654" s="16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</row>
    <row r="655" spans="1:15" ht="12.75" customHeight="1" x14ac:dyDescent="0.2">
      <c r="A655" s="16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15" ht="12.75" customHeight="1" x14ac:dyDescent="0.2">
      <c r="A656" s="16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</row>
    <row r="657" spans="1:15" ht="12.75" customHeight="1" x14ac:dyDescent="0.2">
      <c r="A657" s="16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</row>
    <row r="658" spans="1:15" ht="12.75" customHeight="1" x14ac:dyDescent="0.2">
      <c r="A658" s="16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</row>
    <row r="659" spans="1:15" ht="12.75" customHeight="1" x14ac:dyDescent="0.2">
      <c r="A659" s="16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</row>
    <row r="660" spans="1:15" ht="12.75" customHeight="1" x14ac:dyDescent="0.2">
      <c r="A660" s="16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5" ht="12.75" customHeight="1" x14ac:dyDescent="0.2">
      <c r="A661" s="16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</row>
    <row r="662" spans="1:15" ht="12.75" customHeight="1" x14ac:dyDescent="0.2">
      <c r="A662" s="16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</row>
    <row r="663" spans="1:15" ht="12.75" customHeight="1" x14ac:dyDescent="0.2">
      <c r="A663" s="16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5" ht="12.75" customHeight="1" x14ac:dyDescent="0.2">
      <c r="A664" s="16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</row>
    <row r="665" spans="1:15" ht="12.75" customHeight="1" x14ac:dyDescent="0.2">
      <c r="A665" s="16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5" ht="12.75" customHeight="1" x14ac:dyDescent="0.2">
      <c r="A666" s="16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</row>
    <row r="667" spans="1:15" ht="12.75" customHeight="1" x14ac:dyDescent="0.2">
      <c r="A667" s="16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</row>
    <row r="668" spans="1:15" ht="12.75" customHeight="1" x14ac:dyDescent="0.2">
      <c r="A668" s="16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 ht="12.75" customHeight="1" x14ac:dyDescent="0.2">
      <c r="A669" s="16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5" ht="12.75" customHeight="1" x14ac:dyDescent="0.2">
      <c r="A670" s="16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</row>
    <row r="671" spans="1:15" ht="12.75" customHeight="1" x14ac:dyDescent="0.2">
      <c r="A671" s="16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</row>
    <row r="672" spans="1:15" ht="12.75" customHeight="1" x14ac:dyDescent="0.2">
      <c r="A672" s="16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</row>
    <row r="673" spans="1:15" ht="12.75" customHeight="1" x14ac:dyDescent="0.2">
      <c r="A673" s="16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</row>
    <row r="674" spans="1:15" ht="12.75" customHeight="1" x14ac:dyDescent="0.2">
      <c r="A674" s="16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</row>
    <row r="675" spans="1:15" ht="12.75" customHeight="1" x14ac:dyDescent="0.2">
      <c r="A675" s="16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</row>
    <row r="676" spans="1:15" ht="12.75" customHeight="1" x14ac:dyDescent="0.2">
      <c r="A676" s="16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</row>
    <row r="677" spans="1:15" ht="12.75" customHeight="1" x14ac:dyDescent="0.2">
      <c r="A677" s="16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</row>
    <row r="678" spans="1:15" ht="12.75" customHeight="1" x14ac:dyDescent="0.2">
      <c r="A678" s="16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</row>
    <row r="679" spans="1:15" ht="12.75" customHeight="1" x14ac:dyDescent="0.2">
      <c r="A679" s="16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</row>
    <row r="680" spans="1:15" ht="12.75" customHeight="1" x14ac:dyDescent="0.2">
      <c r="A680" s="16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ht="12.75" customHeight="1" x14ac:dyDescent="0.2">
      <c r="A681" s="16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</row>
    <row r="682" spans="1:15" ht="12.75" customHeight="1" x14ac:dyDescent="0.2">
      <c r="A682" s="16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</row>
    <row r="683" spans="1:15" ht="12.75" customHeight="1" x14ac:dyDescent="0.2">
      <c r="A683" s="16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5" ht="12.75" customHeight="1" x14ac:dyDescent="0.2">
      <c r="A684" s="16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</row>
    <row r="685" spans="1:15" ht="12.75" customHeight="1" x14ac:dyDescent="0.2">
      <c r="A685" s="16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</row>
    <row r="686" spans="1:15" ht="12.75" customHeight="1" x14ac:dyDescent="0.2">
      <c r="A686" s="16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</row>
    <row r="687" spans="1:15" ht="12.75" customHeight="1" x14ac:dyDescent="0.2">
      <c r="A687" s="16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</row>
    <row r="688" spans="1:15" ht="12.75" customHeight="1" x14ac:dyDescent="0.2">
      <c r="A688" s="16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</row>
    <row r="689" spans="1:15" ht="12.75" customHeight="1" x14ac:dyDescent="0.2">
      <c r="A689" s="16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</row>
    <row r="690" spans="1:15" ht="12.75" customHeight="1" x14ac:dyDescent="0.2">
      <c r="A690" s="16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</row>
    <row r="691" spans="1:15" ht="12.75" customHeight="1" x14ac:dyDescent="0.2">
      <c r="A691" s="16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</row>
    <row r="692" spans="1:15" ht="12.75" customHeight="1" x14ac:dyDescent="0.2">
      <c r="A692" s="16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</row>
    <row r="693" spans="1:15" ht="12.75" customHeight="1" x14ac:dyDescent="0.2">
      <c r="A693" s="16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</row>
    <row r="694" spans="1:15" ht="12.75" customHeight="1" x14ac:dyDescent="0.2">
      <c r="A694" s="16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</row>
    <row r="695" spans="1:15" ht="12.75" customHeight="1" x14ac:dyDescent="0.2">
      <c r="A695" s="16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</row>
    <row r="696" spans="1:15" ht="12.75" customHeight="1" x14ac:dyDescent="0.2">
      <c r="A696" s="16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</row>
    <row r="697" spans="1:15" ht="12.75" customHeight="1" x14ac:dyDescent="0.2">
      <c r="A697" s="16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</row>
    <row r="698" spans="1:15" ht="12.75" customHeight="1" x14ac:dyDescent="0.2">
      <c r="A698" s="16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5" ht="12.75" customHeight="1" x14ac:dyDescent="0.2">
      <c r="A699" s="16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5" ht="12.75" customHeight="1" x14ac:dyDescent="0.2">
      <c r="A700" s="16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</row>
    <row r="701" spans="1:15" ht="12.75" customHeight="1" x14ac:dyDescent="0.2">
      <c r="A701" s="16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5" ht="12.75" customHeight="1" x14ac:dyDescent="0.2">
      <c r="A702" s="16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5" ht="12.75" customHeight="1" x14ac:dyDescent="0.2">
      <c r="A703" s="16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</row>
    <row r="704" spans="1:15" ht="12.75" customHeight="1" x14ac:dyDescent="0.2">
      <c r="A704" s="16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</row>
    <row r="705" spans="1:15" ht="12.75" customHeight="1" x14ac:dyDescent="0.2">
      <c r="A705" s="16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</row>
    <row r="706" spans="1:15" ht="12.75" customHeight="1" x14ac:dyDescent="0.2">
      <c r="A706" s="16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</row>
    <row r="707" spans="1:15" ht="12.75" customHeight="1" x14ac:dyDescent="0.2">
      <c r="A707" s="16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</row>
    <row r="708" spans="1:15" ht="12.75" customHeight="1" x14ac:dyDescent="0.2">
      <c r="A708" s="16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</row>
    <row r="709" spans="1:15" ht="12.75" customHeight="1" x14ac:dyDescent="0.2">
      <c r="A709" s="16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</row>
    <row r="710" spans="1:15" ht="12.75" customHeight="1" x14ac:dyDescent="0.2">
      <c r="A710" s="16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</row>
    <row r="711" spans="1:15" ht="12.75" customHeight="1" x14ac:dyDescent="0.2">
      <c r="A711" s="16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</row>
    <row r="712" spans="1:15" ht="12.75" customHeight="1" x14ac:dyDescent="0.2">
      <c r="A712" s="16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</row>
    <row r="713" spans="1:15" ht="12.75" customHeight="1" x14ac:dyDescent="0.2">
      <c r="A713" s="16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</row>
    <row r="714" spans="1:15" ht="12.75" customHeight="1" x14ac:dyDescent="0.2">
      <c r="A714" s="16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</row>
    <row r="715" spans="1:15" ht="12.75" customHeight="1" x14ac:dyDescent="0.2">
      <c r="A715" s="16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</row>
    <row r="716" spans="1:15" ht="12.75" customHeight="1" x14ac:dyDescent="0.2">
      <c r="A716" s="16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</row>
    <row r="717" spans="1:15" ht="12.75" customHeight="1" x14ac:dyDescent="0.2">
      <c r="A717" s="16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</row>
    <row r="718" spans="1:15" ht="12.75" customHeight="1" x14ac:dyDescent="0.2">
      <c r="A718" s="16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</row>
    <row r="719" spans="1:15" ht="12.75" customHeight="1" x14ac:dyDescent="0.2">
      <c r="A719" s="16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</row>
    <row r="720" spans="1:15" ht="12.75" customHeight="1" x14ac:dyDescent="0.2">
      <c r="A720" s="16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</row>
    <row r="721" spans="1:15" ht="12.75" customHeight="1" x14ac:dyDescent="0.2">
      <c r="A721" s="16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</row>
    <row r="722" spans="1:15" ht="12.75" customHeight="1" x14ac:dyDescent="0.2">
      <c r="A722" s="16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</row>
    <row r="723" spans="1:15" ht="12.75" customHeight="1" x14ac:dyDescent="0.2">
      <c r="A723" s="16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</row>
    <row r="724" spans="1:15" ht="12.75" customHeight="1" x14ac:dyDescent="0.2">
      <c r="A724" s="16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</row>
    <row r="725" spans="1:15" ht="12.75" customHeight="1" x14ac:dyDescent="0.2">
      <c r="A725" s="16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</row>
    <row r="726" spans="1:15" ht="12.75" customHeight="1" x14ac:dyDescent="0.2">
      <c r="A726" s="16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</row>
    <row r="727" spans="1:15" ht="12.75" customHeight="1" x14ac:dyDescent="0.2">
      <c r="A727" s="16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</row>
    <row r="728" spans="1:15" ht="12.75" customHeight="1" x14ac:dyDescent="0.2">
      <c r="A728" s="16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</row>
    <row r="729" spans="1:15" ht="12.75" customHeight="1" x14ac:dyDescent="0.2">
      <c r="A729" s="16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</row>
    <row r="730" spans="1:15" ht="12.75" customHeight="1" x14ac:dyDescent="0.2">
      <c r="A730" s="16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</row>
    <row r="731" spans="1:15" ht="12.75" customHeight="1" x14ac:dyDescent="0.2">
      <c r="A731" s="16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</row>
    <row r="732" spans="1:15" ht="12.75" customHeight="1" x14ac:dyDescent="0.2">
      <c r="A732" s="16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</row>
    <row r="733" spans="1:15" ht="12.75" customHeight="1" x14ac:dyDescent="0.2">
      <c r="A733" s="16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</row>
    <row r="734" spans="1:15" ht="12.75" customHeight="1" x14ac:dyDescent="0.2">
      <c r="A734" s="16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</row>
    <row r="735" spans="1:15" ht="12.75" customHeight="1" x14ac:dyDescent="0.2">
      <c r="A735" s="16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</row>
    <row r="736" spans="1:15" ht="12.75" customHeight="1" x14ac:dyDescent="0.2">
      <c r="A736" s="16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</row>
    <row r="737" spans="1:15" ht="12.75" customHeight="1" x14ac:dyDescent="0.2">
      <c r="A737" s="16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</row>
    <row r="738" spans="1:15" ht="12.75" customHeight="1" x14ac:dyDescent="0.2">
      <c r="A738" s="16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</row>
    <row r="739" spans="1:15" ht="12.75" customHeight="1" x14ac:dyDescent="0.2">
      <c r="A739" s="16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</row>
    <row r="740" spans="1:15" ht="12.75" customHeight="1" x14ac:dyDescent="0.2">
      <c r="A740" s="16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</row>
    <row r="741" spans="1:15" ht="12.75" customHeight="1" x14ac:dyDescent="0.2">
      <c r="A741" s="16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</row>
    <row r="742" spans="1:15" ht="12.75" customHeight="1" x14ac:dyDescent="0.2">
      <c r="A742" s="16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</row>
    <row r="743" spans="1:15" ht="12.75" customHeight="1" x14ac:dyDescent="0.2">
      <c r="A743" s="16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</row>
    <row r="744" spans="1:15" ht="12.75" customHeight="1" x14ac:dyDescent="0.2">
      <c r="A744" s="16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15" ht="12.75" customHeight="1" x14ac:dyDescent="0.2">
      <c r="A745" s="16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</row>
    <row r="746" spans="1:15" ht="12.75" customHeight="1" x14ac:dyDescent="0.2">
      <c r="A746" s="16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</row>
    <row r="747" spans="1:15" ht="12.75" customHeight="1" x14ac:dyDescent="0.2">
      <c r="A747" s="16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</row>
    <row r="748" spans="1:15" ht="12.75" customHeight="1" x14ac:dyDescent="0.2">
      <c r="A748" s="16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</row>
    <row r="749" spans="1:15" ht="12.75" customHeight="1" x14ac:dyDescent="0.2">
      <c r="A749" s="16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</row>
    <row r="750" spans="1:15" ht="12.75" customHeight="1" x14ac:dyDescent="0.2">
      <c r="A750" s="16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</row>
    <row r="751" spans="1:15" ht="12.75" customHeight="1" x14ac:dyDescent="0.2">
      <c r="A751" s="16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</row>
    <row r="752" spans="1:15" ht="12.75" customHeight="1" x14ac:dyDescent="0.2">
      <c r="A752" s="16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</row>
    <row r="753" spans="1:15" ht="12.75" customHeight="1" x14ac:dyDescent="0.2">
      <c r="A753" s="16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 ht="12.75" customHeight="1" x14ac:dyDescent="0.2">
      <c r="A754" s="16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</row>
    <row r="755" spans="1:15" ht="12.75" customHeight="1" x14ac:dyDescent="0.2">
      <c r="A755" s="16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ht="12.75" customHeight="1" x14ac:dyDescent="0.2">
      <c r="A756" s="16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ht="12.75" customHeight="1" x14ac:dyDescent="0.2">
      <c r="A757" s="16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</row>
    <row r="758" spans="1:15" ht="12.75" customHeight="1" x14ac:dyDescent="0.2">
      <c r="A758" s="16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</row>
    <row r="759" spans="1:15" ht="12.75" customHeight="1" x14ac:dyDescent="0.2">
      <c r="A759" s="16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</row>
    <row r="760" spans="1:15" ht="12.75" customHeight="1" x14ac:dyDescent="0.2">
      <c r="A760" s="16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ht="12.75" customHeight="1" x14ac:dyDescent="0.2">
      <c r="A761" s="16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ht="12.75" customHeight="1" x14ac:dyDescent="0.2">
      <c r="A762" s="16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</row>
    <row r="763" spans="1:15" ht="12.75" customHeight="1" x14ac:dyDescent="0.2">
      <c r="A763" s="16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</row>
    <row r="764" spans="1:15" ht="12.75" customHeight="1" x14ac:dyDescent="0.2">
      <c r="A764" s="16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</row>
    <row r="765" spans="1:15" ht="12.75" customHeight="1" x14ac:dyDescent="0.2">
      <c r="A765" s="16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ht="12.75" customHeight="1" x14ac:dyDescent="0.2">
      <c r="A766" s="16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ht="12.75" customHeight="1" x14ac:dyDescent="0.2">
      <c r="A767" s="16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</row>
    <row r="768" spans="1:15" ht="12.75" customHeight="1" x14ac:dyDescent="0.2">
      <c r="A768" s="16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</row>
    <row r="769" spans="1:15" ht="12.75" customHeight="1" x14ac:dyDescent="0.2">
      <c r="A769" s="16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</row>
    <row r="770" spans="1:15" ht="12.75" customHeight="1" x14ac:dyDescent="0.2">
      <c r="A770" s="16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</row>
    <row r="771" spans="1:15" ht="12.75" customHeight="1" x14ac:dyDescent="0.2">
      <c r="A771" s="16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</row>
    <row r="772" spans="1:15" ht="12.75" customHeight="1" x14ac:dyDescent="0.2">
      <c r="A772" s="16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5" ht="12.75" customHeight="1" x14ac:dyDescent="0.2">
      <c r="A773" s="16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</row>
    <row r="774" spans="1:15" ht="12.75" customHeight="1" x14ac:dyDescent="0.2">
      <c r="A774" s="16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</row>
    <row r="775" spans="1:15" ht="12.75" customHeight="1" x14ac:dyDescent="0.2">
      <c r="A775" s="16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</row>
    <row r="776" spans="1:15" ht="12.75" customHeight="1" x14ac:dyDescent="0.2">
      <c r="A776" s="16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5" ht="12.75" customHeight="1" x14ac:dyDescent="0.2">
      <c r="A777" s="16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</row>
    <row r="778" spans="1:15" ht="12.75" customHeight="1" x14ac:dyDescent="0.2">
      <c r="A778" s="16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</row>
    <row r="779" spans="1:15" ht="12.75" customHeight="1" x14ac:dyDescent="0.2">
      <c r="A779" s="16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</row>
    <row r="780" spans="1:15" ht="12.75" customHeight="1" x14ac:dyDescent="0.2">
      <c r="A780" s="16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</row>
    <row r="781" spans="1:15" ht="12.75" customHeight="1" x14ac:dyDescent="0.2">
      <c r="A781" s="16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</row>
    <row r="782" spans="1:15" ht="12.75" customHeight="1" x14ac:dyDescent="0.2">
      <c r="A782" s="16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</row>
    <row r="783" spans="1:15" ht="12.75" customHeight="1" x14ac:dyDescent="0.2">
      <c r="A783" s="16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</row>
    <row r="784" spans="1:15" ht="12.75" customHeight="1" x14ac:dyDescent="0.2">
      <c r="A784" s="16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</row>
    <row r="785" spans="1:15" ht="12.75" customHeight="1" x14ac:dyDescent="0.2">
      <c r="A785" s="16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</row>
    <row r="786" spans="1:15" ht="12.75" customHeight="1" x14ac:dyDescent="0.2">
      <c r="A786" s="16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</row>
    <row r="787" spans="1:15" ht="12.75" customHeight="1" x14ac:dyDescent="0.2">
      <c r="A787" s="16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</row>
    <row r="788" spans="1:15" ht="12.75" customHeight="1" x14ac:dyDescent="0.2">
      <c r="A788" s="16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</row>
    <row r="789" spans="1:15" ht="12.75" customHeight="1" x14ac:dyDescent="0.2">
      <c r="A789" s="16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</row>
    <row r="790" spans="1:15" ht="12.75" customHeight="1" x14ac:dyDescent="0.2">
      <c r="A790" s="16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</row>
    <row r="791" spans="1:15" ht="12.75" customHeight="1" x14ac:dyDescent="0.2">
      <c r="A791" s="16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</row>
    <row r="792" spans="1:15" ht="12.75" customHeight="1" x14ac:dyDescent="0.2">
      <c r="A792" s="16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</row>
    <row r="793" spans="1:15" ht="12.75" customHeight="1" x14ac:dyDescent="0.2">
      <c r="A793" s="16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</row>
    <row r="794" spans="1:15" ht="12.75" customHeight="1" x14ac:dyDescent="0.2">
      <c r="A794" s="16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</row>
    <row r="795" spans="1:15" ht="12.75" customHeight="1" x14ac:dyDescent="0.2">
      <c r="A795" s="16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</row>
    <row r="796" spans="1:15" ht="12.75" customHeight="1" x14ac:dyDescent="0.2">
      <c r="A796" s="16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</row>
    <row r="797" spans="1:15" ht="12.75" customHeight="1" x14ac:dyDescent="0.2">
      <c r="A797" s="16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</row>
    <row r="798" spans="1:15" ht="12.75" customHeight="1" x14ac:dyDescent="0.2">
      <c r="A798" s="16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  <row r="799" spans="1:15" ht="12.75" customHeight="1" x14ac:dyDescent="0.2">
      <c r="A799" s="16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</row>
    <row r="800" spans="1:15" ht="12.75" customHeight="1" x14ac:dyDescent="0.2">
      <c r="A800" s="16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</row>
    <row r="801" spans="1:15" ht="12.75" customHeight="1" x14ac:dyDescent="0.2">
      <c r="A801" s="16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</row>
    <row r="802" spans="1:15" ht="12.75" customHeight="1" x14ac:dyDescent="0.2">
      <c r="A802" s="16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</row>
    <row r="803" spans="1:15" ht="12.75" customHeight="1" x14ac:dyDescent="0.2">
      <c r="A803" s="16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</row>
    <row r="804" spans="1:15" ht="12.75" customHeight="1" x14ac:dyDescent="0.2">
      <c r="A804" s="16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</row>
    <row r="805" spans="1:15" ht="12.75" customHeight="1" x14ac:dyDescent="0.2">
      <c r="A805" s="16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</row>
    <row r="806" spans="1:15" ht="12.75" customHeight="1" x14ac:dyDescent="0.2">
      <c r="A806" s="16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</row>
    <row r="807" spans="1:15" ht="12.75" customHeight="1" x14ac:dyDescent="0.2">
      <c r="A807" s="16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</row>
    <row r="808" spans="1:15" ht="12.75" customHeight="1" x14ac:dyDescent="0.2">
      <c r="A808" s="16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</row>
    <row r="809" spans="1:15" ht="12.75" customHeight="1" x14ac:dyDescent="0.2">
      <c r="A809" s="16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</row>
    <row r="810" spans="1:15" ht="12.75" customHeight="1" x14ac:dyDescent="0.2">
      <c r="A810" s="16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</row>
    <row r="811" spans="1:15" ht="12.75" customHeight="1" x14ac:dyDescent="0.2">
      <c r="A811" s="16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</row>
    <row r="812" spans="1:15" ht="12.75" customHeight="1" x14ac:dyDescent="0.2">
      <c r="A812" s="16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</row>
    <row r="813" spans="1:15" ht="12.75" customHeight="1" x14ac:dyDescent="0.2">
      <c r="A813" s="16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</row>
    <row r="814" spans="1:15" ht="12.75" customHeight="1" x14ac:dyDescent="0.2">
      <c r="A814" s="16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</row>
    <row r="815" spans="1:15" ht="12.75" customHeight="1" x14ac:dyDescent="0.2">
      <c r="A815" s="16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</row>
    <row r="816" spans="1:15" ht="12.75" customHeight="1" x14ac:dyDescent="0.2">
      <c r="A816" s="16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</row>
    <row r="817" spans="1:15" ht="12.75" customHeight="1" x14ac:dyDescent="0.2">
      <c r="A817" s="16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</row>
    <row r="818" spans="1:15" ht="12.75" customHeight="1" x14ac:dyDescent="0.2">
      <c r="A818" s="16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</row>
    <row r="819" spans="1:15" ht="12.75" customHeight="1" x14ac:dyDescent="0.2">
      <c r="A819" s="16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</row>
    <row r="820" spans="1:15" ht="12.75" customHeight="1" x14ac:dyDescent="0.2">
      <c r="A820" s="16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</row>
    <row r="821" spans="1:15" ht="12.75" customHeight="1" x14ac:dyDescent="0.2">
      <c r="A821" s="16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</row>
    <row r="822" spans="1:15" ht="12.75" customHeight="1" x14ac:dyDescent="0.2">
      <c r="A822" s="16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</row>
    <row r="823" spans="1:15" ht="12.75" customHeight="1" x14ac:dyDescent="0.2">
      <c r="A823" s="16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</row>
    <row r="824" spans="1:15" ht="12.75" customHeight="1" x14ac:dyDescent="0.2">
      <c r="A824" s="16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</row>
    <row r="825" spans="1:15" ht="12.75" customHeight="1" x14ac:dyDescent="0.2">
      <c r="A825" s="16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</row>
    <row r="826" spans="1:15" ht="12.75" customHeight="1" x14ac:dyDescent="0.2">
      <c r="A826" s="16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</row>
    <row r="827" spans="1:15" ht="12.75" customHeight="1" x14ac:dyDescent="0.2">
      <c r="A827" s="16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</row>
    <row r="828" spans="1:15" ht="12.75" customHeight="1" x14ac:dyDescent="0.2">
      <c r="A828" s="16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</row>
    <row r="829" spans="1:15" ht="12.75" customHeight="1" x14ac:dyDescent="0.2">
      <c r="A829" s="16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</row>
    <row r="830" spans="1:15" ht="12.75" customHeight="1" x14ac:dyDescent="0.2">
      <c r="A830" s="16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</row>
    <row r="831" spans="1:15" ht="12.75" customHeight="1" x14ac:dyDescent="0.2">
      <c r="A831" s="16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</row>
    <row r="832" spans="1:15" ht="12.75" customHeight="1" x14ac:dyDescent="0.2">
      <c r="A832" s="16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</row>
    <row r="833" spans="1:15" ht="12.75" customHeight="1" x14ac:dyDescent="0.2">
      <c r="A833" s="16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</row>
    <row r="834" spans="1:15" ht="12.75" customHeight="1" x14ac:dyDescent="0.2">
      <c r="A834" s="16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</row>
    <row r="835" spans="1:15" ht="12.75" customHeight="1" x14ac:dyDescent="0.2">
      <c r="A835" s="16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</row>
    <row r="836" spans="1:15" ht="12.75" customHeight="1" x14ac:dyDescent="0.2">
      <c r="A836" s="16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5" ht="12.75" customHeight="1" x14ac:dyDescent="0.2">
      <c r="A837" s="16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</row>
    <row r="838" spans="1:15" ht="12.75" customHeight="1" x14ac:dyDescent="0.2">
      <c r="A838" s="16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</row>
    <row r="839" spans="1:15" ht="12.75" customHeight="1" x14ac:dyDescent="0.2">
      <c r="A839" s="16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</row>
    <row r="840" spans="1:15" ht="12.75" customHeight="1" x14ac:dyDescent="0.2">
      <c r="A840" s="16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</row>
    <row r="841" spans="1:15" ht="12.75" customHeight="1" x14ac:dyDescent="0.2">
      <c r="A841" s="16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</row>
    <row r="842" spans="1:15" ht="12.75" customHeight="1" x14ac:dyDescent="0.2">
      <c r="A842" s="16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</row>
    <row r="843" spans="1:15" ht="12.75" customHeight="1" x14ac:dyDescent="0.2">
      <c r="A843" s="16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</row>
    <row r="844" spans="1:15" ht="12.75" customHeight="1" x14ac:dyDescent="0.2">
      <c r="A844" s="16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</row>
    <row r="845" spans="1:15" ht="12.75" customHeight="1" x14ac:dyDescent="0.2">
      <c r="A845" s="16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</row>
    <row r="846" spans="1:15" ht="12.75" customHeight="1" x14ac:dyDescent="0.2">
      <c r="A846" s="16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</row>
    <row r="847" spans="1:15" ht="12.75" customHeight="1" x14ac:dyDescent="0.2">
      <c r="A847" s="16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</row>
    <row r="848" spans="1:15" ht="12.75" customHeight="1" x14ac:dyDescent="0.2">
      <c r="A848" s="16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</row>
    <row r="849" spans="1:15" ht="12.75" customHeight="1" x14ac:dyDescent="0.2">
      <c r="A849" s="16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</row>
    <row r="850" spans="1:15" ht="12.75" customHeight="1" x14ac:dyDescent="0.2">
      <c r="A850" s="16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</row>
    <row r="851" spans="1:15" ht="12.75" customHeight="1" x14ac:dyDescent="0.2">
      <c r="A851" s="16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</row>
    <row r="852" spans="1:15" ht="12.75" customHeight="1" x14ac:dyDescent="0.2">
      <c r="A852" s="16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</row>
    <row r="853" spans="1:15" ht="12.75" customHeight="1" x14ac:dyDescent="0.2">
      <c r="A853" s="16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</row>
    <row r="854" spans="1:15" ht="12.75" customHeight="1" x14ac:dyDescent="0.2">
      <c r="A854" s="16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</row>
    <row r="855" spans="1:15" ht="12.75" customHeight="1" x14ac:dyDescent="0.2">
      <c r="A855" s="16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</row>
    <row r="856" spans="1:15" ht="12.75" customHeight="1" x14ac:dyDescent="0.2">
      <c r="A856" s="16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</row>
    <row r="857" spans="1:15" ht="12.75" customHeight="1" x14ac:dyDescent="0.2">
      <c r="A857" s="16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</row>
    <row r="858" spans="1:15" ht="12.75" customHeight="1" x14ac:dyDescent="0.2">
      <c r="A858" s="16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</row>
    <row r="859" spans="1:15" ht="12.75" customHeight="1" x14ac:dyDescent="0.2">
      <c r="A859" s="16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</row>
    <row r="860" spans="1:15" ht="12.75" customHeight="1" x14ac:dyDescent="0.2">
      <c r="A860" s="16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</row>
    <row r="861" spans="1:15" ht="12.75" customHeight="1" x14ac:dyDescent="0.2">
      <c r="A861" s="16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</row>
    <row r="862" spans="1:15" ht="12.75" customHeight="1" x14ac:dyDescent="0.2">
      <c r="A862" s="16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</row>
    <row r="863" spans="1:15" ht="12.75" customHeight="1" x14ac:dyDescent="0.2">
      <c r="A863" s="16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</row>
    <row r="864" spans="1:15" ht="12.75" customHeight="1" x14ac:dyDescent="0.2">
      <c r="A864" s="16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</row>
    <row r="865" spans="1:15" ht="12.75" customHeight="1" x14ac:dyDescent="0.2">
      <c r="A865" s="16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</row>
    <row r="866" spans="1:15" ht="12.75" customHeight="1" x14ac:dyDescent="0.2">
      <c r="A866" s="16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</row>
    <row r="867" spans="1:15" ht="12.75" customHeight="1" x14ac:dyDescent="0.2">
      <c r="A867" s="16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</row>
    <row r="868" spans="1:15" ht="12.75" customHeight="1" x14ac:dyDescent="0.2">
      <c r="A868" s="16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</row>
    <row r="869" spans="1:15" ht="12.75" customHeight="1" x14ac:dyDescent="0.2">
      <c r="A869" s="16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</row>
    <row r="870" spans="1:15" ht="12.75" customHeight="1" x14ac:dyDescent="0.2">
      <c r="A870" s="16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</row>
    <row r="871" spans="1:15" ht="12.75" customHeight="1" x14ac:dyDescent="0.2">
      <c r="A871" s="16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</row>
    <row r="872" spans="1:15" ht="12.75" customHeight="1" x14ac:dyDescent="0.2">
      <c r="A872" s="16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</row>
    <row r="873" spans="1:15" ht="12.75" customHeight="1" x14ac:dyDescent="0.2">
      <c r="A873" s="16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</row>
    <row r="874" spans="1:15" ht="12.75" customHeight="1" x14ac:dyDescent="0.2">
      <c r="A874" s="16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</row>
    <row r="875" spans="1:15" ht="12.75" customHeight="1" x14ac:dyDescent="0.2">
      <c r="A875" s="16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</row>
    <row r="876" spans="1:15" ht="12.75" customHeight="1" x14ac:dyDescent="0.2">
      <c r="A876" s="16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</row>
    <row r="877" spans="1:15" ht="12.75" customHeight="1" x14ac:dyDescent="0.2">
      <c r="A877" s="16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</row>
    <row r="878" spans="1:15" ht="12.75" customHeight="1" x14ac:dyDescent="0.2">
      <c r="A878" s="16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</row>
    <row r="879" spans="1:15" ht="12.75" customHeight="1" x14ac:dyDescent="0.2">
      <c r="A879" s="16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</row>
    <row r="880" spans="1:15" ht="12.75" customHeight="1" x14ac:dyDescent="0.2">
      <c r="A880" s="16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</row>
    <row r="881" spans="1:15" ht="12.75" customHeight="1" x14ac:dyDescent="0.2">
      <c r="A881" s="16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</row>
    <row r="882" spans="1:15" ht="12.75" customHeight="1" x14ac:dyDescent="0.2">
      <c r="A882" s="16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</row>
    <row r="883" spans="1:15" ht="12.75" customHeight="1" x14ac:dyDescent="0.2">
      <c r="A883" s="16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</row>
    <row r="884" spans="1:15" ht="12.75" customHeight="1" x14ac:dyDescent="0.2">
      <c r="A884" s="16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</row>
    <row r="885" spans="1:15" ht="12.75" customHeight="1" x14ac:dyDescent="0.2">
      <c r="A885" s="16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</row>
    <row r="886" spans="1:15" ht="12.75" customHeight="1" x14ac:dyDescent="0.2">
      <c r="A886" s="16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</row>
    <row r="887" spans="1:15" ht="12.75" customHeight="1" x14ac:dyDescent="0.2">
      <c r="A887" s="16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</row>
    <row r="888" spans="1:15" ht="12.75" customHeight="1" x14ac:dyDescent="0.2">
      <c r="A888" s="16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</row>
    <row r="889" spans="1:15" ht="12.75" customHeight="1" x14ac:dyDescent="0.2">
      <c r="A889" s="16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</row>
    <row r="890" spans="1:15" ht="12.75" customHeight="1" x14ac:dyDescent="0.2">
      <c r="A890" s="16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</row>
    <row r="891" spans="1:15" ht="12.75" customHeight="1" x14ac:dyDescent="0.2">
      <c r="A891" s="16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</row>
    <row r="892" spans="1:15" ht="12.75" customHeight="1" x14ac:dyDescent="0.2">
      <c r="A892" s="16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</row>
    <row r="893" spans="1:15" ht="12.75" customHeight="1" x14ac:dyDescent="0.2">
      <c r="A893" s="16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</row>
    <row r="894" spans="1:15" ht="12.75" customHeight="1" x14ac:dyDescent="0.2">
      <c r="A894" s="16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</row>
    <row r="895" spans="1:15" ht="12.75" customHeight="1" x14ac:dyDescent="0.2">
      <c r="A895" s="16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</row>
    <row r="896" spans="1:15" ht="12.75" customHeight="1" x14ac:dyDescent="0.2">
      <c r="A896" s="16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</row>
    <row r="897" spans="1:15" ht="12.75" customHeight="1" x14ac:dyDescent="0.2">
      <c r="A897" s="16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</row>
    <row r="898" spans="1:15" ht="12.75" customHeight="1" x14ac:dyDescent="0.2">
      <c r="A898" s="16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</row>
    <row r="899" spans="1:15" ht="12.75" customHeight="1" x14ac:dyDescent="0.2">
      <c r="A899" s="16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</row>
    <row r="900" spans="1:15" ht="12.75" customHeight="1" x14ac:dyDescent="0.2">
      <c r="A900" s="16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</row>
    <row r="901" spans="1:15" ht="12.75" customHeight="1" x14ac:dyDescent="0.2">
      <c r="A901" s="16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</row>
    <row r="902" spans="1:15" ht="12.75" customHeight="1" x14ac:dyDescent="0.2">
      <c r="A902" s="16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</row>
    <row r="903" spans="1:15" ht="12.75" customHeight="1" x14ac:dyDescent="0.2">
      <c r="A903" s="16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</row>
    <row r="904" spans="1:15" ht="12.75" customHeight="1" x14ac:dyDescent="0.2">
      <c r="A904" s="16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</row>
    <row r="905" spans="1:15" ht="12.75" customHeight="1" x14ac:dyDescent="0.2">
      <c r="A905" s="16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</row>
    <row r="906" spans="1:15" ht="12.75" customHeight="1" x14ac:dyDescent="0.2">
      <c r="A906" s="16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</row>
    <row r="907" spans="1:15" ht="12.75" customHeight="1" x14ac:dyDescent="0.2">
      <c r="A907" s="16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</row>
    <row r="908" spans="1:15" ht="12.75" customHeight="1" x14ac:dyDescent="0.2">
      <c r="A908" s="16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</row>
    <row r="909" spans="1:15" ht="12.75" customHeight="1" x14ac:dyDescent="0.2">
      <c r="A909" s="16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</row>
    <row r="910" spans="1:15" ht="12.75" customHeight="1" x14ac:dyDescent="0.2">
      <c r="A910" s="16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</row>
    <row r="911" spans="1:15" ht="12.75" customHeight="1" x14ac:dyDescent="0.2">
      <c r="A911" s="16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</row>
    <row r="912" spans="1:15" ht="12.75" customHeight="1" x14ac:dyDescent="0.2">
      <c r="A912" s="16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</row>
    <row r="913" spans="1:15" ht="12.75" customHeight="1" x14ac:dyDescent="0.2">
      <c r="A913" s="16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</row>
    <row r="914" spans="1:15" ht="12.75" customHeight="1" x14ac:dyDescent="0.2">
      <c r="A914" s="16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</row>
    <row r="915" spans="1:15" ht="12.75" customHeight="1" x14ac:dyDescent="0.2">
      <c r="A915" s="16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</row>
    <row r="916" spans="1:15" ht="12.75" customHeight="1" x14ac:dyDescent="0.2">
      <c r="A916" s="16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</row>
    <row r="917" spans="1:15" ht="12.75" customHeight="1" x14ac:dyDescent="0.2">
      <c r="A917" s="16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</row>
    <row r="918" spans="1:15" ht="12.75" customHeight="1" x14ac:dyDescent="0.2">
      <c r="A918" s="16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</row>
    <row r="919" spans="1:15" ht="12.75" customHeight="1" x14ac:dyDescent="0.2">
      <c r="A919" s="16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</row>
    <row r="920" spans="1:15" ht="12.75" customHeight="1" x14ac:dyDescent="0.2">
      <c r="A920" s="16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</row>
    <row r="921" spans="1:15" ht="12.75" customHeight="1" x14ac:dyDescent="0.2">
      <c r="A921" s="16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</row>
    <row r="922" spans="1:15" ht="12.75" customHeight="1" x14ac:dyDescent="0.2">
      <c r="A922" s="16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</row>
    <row r="923" spans="1:15" ht="12.75" customHeight="1" x14ac:dyDescent="0.2">
      <c r="A923" s="16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</row>
    <row r="924" spans="1:15" ht="12.75" customHeight="1" x14ac:dyDescent="0.2">
      <c r="A924" s="16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</row>
    <row r="925" spans="1:15" ht="12.75" customHeight="1" x14ac:dyDescent="0.2">
      <c r="A925" s="16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</row>
    <row r="926" spans="1:15" ht="12.75" customHeight="1" x14ac:dyDescent="0.2">
      <c r="A926" s="16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</row>
    <row r="927" spans="1:15" ht="12.75" customHeight="1" x14ac:dyDescent="0.2">
      <c r="A927" s="16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</row>
    <row r="928" spans="1:15" ht="12.75" customHeight="1" x14ac:dyDescent="0.2">
      <c r="A928" s="16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</row>
    <row r="929" spans="1:15" ht="12.75" customHeight="1" x14ac:dyDescent="0.2">
      <c r="A929" s="16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</row>
    <row r="930" spans="1:15" ht="12.75" customHeight="1" x14ac:dyDescent="0.2">
      <c r="A930" s="16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</row>
    <row r="931" spans="1:15" ht="12.75" customHeight="1" x14ac:dyDescent="0.2">
      <c r="A931" s="16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</row>
    <row r="932" spans="1:15" ht="12.75" customHeight="1" x14ac:dyDescent="0.2">
      <c r="A932" s="16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</row>
    <row r="933" spans="1:15" ht="12.75" customHeight="1" x14ac:dyDescent="0.2">
      <c r="A933" s="16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</row>
    <row r="934" spans="1:15" ht="12.75" customHeight="1" x14ac:dyDescent="0.2">
      <c r="A934" s="16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</row>
    <row r="935" spans="1:15" ht="12.75" customHeight="1" x14ac:dyDescent="0.2">
      <c r="A935" s="16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</row>
    <row r="936" spans="1:15" ht="12.75" customHeight="1" x14ac:dyDescent="0.2">
      <c r="A936" s="16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</row>
    <row r="937" spans="1:15" ht="12.75" customHeight="1" x14ac:dyDescent="0.2">
      <c r="A937" s="16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</row>
    <row r="938" spans="1:15" ht="12.75" customHeight="1" x14ac:dyDescent="0.2">
      <c r="A938" s="16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</row>
    <row r="939" spans="1:15" ht="12.75" customHeight="1" x14ac:dyDescent="0.2">
      <c r="A939" s="16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</row>
    <row r="940" spans="1:15" ht="12.75" customHeight="1" x14ac:dyDescent="0.2">
      <c r="A940" s="16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</row>
    <row r="941" spans="1:15" ht="12.75" customHeight="1" x14ac:dyDescent="0.2">
      <c r="A941" s="16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</row>
    <row r="942" spans="1:15" ht="12.75" customHeight="1" x14ac:dyDescent="0.2">
      <c r="A942" s="16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</row>
    <row r="943" spans="1:15" ht="12.75" customHeight="1" x14ac:dyDescent="0.2">
      <c r="A943" s="16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</row>
    <row r="944" spans="1:15" ht="12.75" customHeight="1" x14ac:dyDescent="0.2">
      <c r="A944" s="16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</row>
    <row r="945" spans="1:15" ht="12.75" customHeight="1" x14ac:dyDescent="0.2">
      <c r="A945" s="16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</row>
    <row r="946" spans="1:15" ht="12.75" customHeight="1" x14ac:dyDescent="0.2">
      <c r="A946" s="16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</row>
    <row r="947" spans="1:15" ht="12.75" customHeight="1" x14ac:dyDescent="0.2">
      <c r="A947" s="16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</row>
    <row r="948" spans="1:15" ht="12.75" customHeight="1" x14ac:dyDescent="0.2">
      <c r="A948" s="16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</row>
    <row r="949" spans="1:15" ht="12.75" customHeight="1" x14ac:dyDescent="0.2">
      <c r="A949" s="16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</row>
    <row r="950" spans="1:15" ht="12.75" customHeight="1" x14ac:dyDescent="0.2">
      <c r="A950" s="16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</row>
    <row r="951" spans="1:15" ht="12.75" customHeight="1" x14ac:dyDescent="0.2">
      <c r="A951" s="16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</row>
    <row r="952" spans="1:15" ht="12.75" customHeight="1" x14ac:dyDescent="0.2">
      <c r="A952" s="16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</row>
    <row r="953" spans="1:15" ht="12.75" customHeight="1" x14ac:dyDescent="0.2">
      <c r="A953" s="16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</row>
    <row r="954" spans="1:15" ht="12.75" customHeight="1" x14ac:dyDescent="0.2">
      <c r="A954" s="16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</row>
    <row r="955" spans="1:15" ht="12.75" customHeight="1" x14ac:dyDescent="0.2">
      <c r="A955" s="16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</row>
    <row r="956" spans="1:15" ht="12.75" customHeight="1" x14ac:dyDescent="0.2">
      <c r="A956" s="16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</row>
    <row r="957" spans="1:15" ht="12.75" customHeight="1" x14ac:dyDescent="0.2">
      <c r="A957" s="16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</row>
    <row r="958" spans="1:15" ht="12.75" customHeight="1" x14ac:dyDescent="0.2">
      <c r="A958" s="16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</row>
    <row r="959" spans="1:15" ht="12.75" customHeight="1" x14ac:dyDescent="0.2">
      <c r="A959" s="16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</row>
    <row r="960" spans="1:15" ht="12.75" customHeight="1" x14ac:dyDescent="0.2">
      <c r="A960" s="16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</row>
    <row r="961" spans="1:15" ht="12.75" customHeight="1" x14ac:dyDescent="0.2">
      <c r="A961" s="16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</row>
    <row r="962" spans="1:15" ht="12.75" customHeight="1" x14ac:dyDescent="0.2">
      <c r="A962" s="16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</row>
    <row r="963" spans="1:15" ht="12.75" customHeight="1" x14ac:dyDescent="0.2">
      <c r="A963" s="16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</row>
    <row r="964" spans="1:15" ht="12.75" customHeight="1" x14ac:dyDescent="0.2">
      <c r="A964" s="16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</row>
    <row r="965" spans="1:15" ht="12.75" customHeight="1" x14ac:dyDescent="0.2">
      <c r="A965" s="16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</row>
    <row r="966" spans="1:15" ht="12.75" customHeight="1" x14ac:dyDescent="0.2">
      <c r="A966" s="16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</row>
    <row r="967" spans="1:15" ht="12.75" customHeight="1" x14ac:dyDescent="0.2">
      <c r="A967" s="16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</row>
    <row r="968" spans="1:15" ht="12.75" customHeight="1" x14ac:dyDescent="0.2">
      <c r="A968" s="16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</row>
    <row r="969" spans="1:15" ht="12.75" customHeight="1" x14ac:dyDescent="0.2">
      <c r="A969" s="16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</row>
    <row r="970" spans="1:15" ht="12.75" customHeight="1" x14ac:dyDescent="0.2">
      <c r="A970" s="16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</row>
    <row r="971" spans="1:15" ht="12.75" customHeight="1" x14ac:dyDescent="0.2">
      <c r="A971" s="16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</row>
    <row r="972" spans="1:15" ht="12.75" customHeight="1" x14ac:dyDescent="0.2">
      <c r="A972" s="16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</row>
    <row r="973" spans="1:15" ht="12.75" customHeight="1" x14ac:dyDescent="0.2">
      <c r="A973" s="16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</row>
    <row r="974" spans="1:15" ht="12.75" customHeight="1" x14ac:dyDescent="0.2">
      <c r="A974" s="16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</row>
    <row r="975" spans="1:15" ht="12.75" customHeight="1" x14ac:dyDescent="0.2">
      <c r="A975" s="16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</row>
    <row r="976" spans="1:15" ht="12.75" customHeight="1" x14ac:dyDescent="0.2">
      <c r="A976" s="16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</row>
    <row r="977" spans="1:15" ht="12.75" customHeight="1" x14ac:dyDescent="0.2">
      <c r="A977" s="16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</row>
    <row r="978" spans="1:15" ht="12.75" customHeight="1" x14ac:dyDescent="0.2">
      <c r="A978" s="16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</row>
    <row r="979" spans="1:15" ht="12.75" customHeight="1" x14ac:dyDescent="0.2">
      <c r="A979" s="16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</row>
    <row r="980" spans="1:15" ht="12.75" customHeight="1" x14ac:dyDescent="0.2">
      <c r="A980" s="16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</row>
    <row r="981" spans="1:15" ht="12.75" customHeight="1" x14ac:dyDescent="0.2">
      <c r="A981" s="16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</row>
    <row r="982" spans="1:15" ht="12.75" customHeight="1" x14ac:dyDescent="0.2">
      <c r="A982" s="16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</row>
    <row r="983" spans="1:15" ht="12.75" customHeight="1" x14ac:dyDescent="0.2">
      <c r="A983" s="16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</row>
    <row r="984" spans="1:15" ht="12.75" customHeight="1" x14ac:dyDescent="0.2">
      <c r="A984" s="16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</row>
    <row r="985" spans="1:15" ht="12.75" customHeight="1" x14ac:dyDescent="0.2">
      <c r="A985" s="16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</row>
    <row r="986" spans="1:15" ht="12.75" customHeight="1" x14ac:dyDescent="0.2">
      <c r="A986" s="16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</row>
    <row r="987" spans="1:15" ht="12.75" customHeight="1" x14ac:dyDescent="0.2">
      <c r="A987" s="16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</row>
    <row r="988" spans="1:15" ht="12.75" customHeight="1" x14ac:dyDescent="0.2">
      <c r="A988" s="16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</row>
    <row r="989" spans="1:15" ht="12.75" customHeight="1" x14ac:dyDescent="0.2">
      <c r="A989" s="16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</row>
    <row r="990" spans="1:15" ht="12.75" customHeight="1" x14ac:dyDescent="0.2">
      <c r="A990" s="16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</row>
    <row r="991" spans="1:15" ht="12.75" customHeight="1" x14ac:dyDescent="0.2">
      <c r="A991" s="16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</row>
    <row r="992" spans="1:15" ht="12.75" customHeight="1" x14ac:dyDescent="0.2">
      <c r="A992" s="16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</row>
    <row r="993" spans="1:15" ht="12.75" customHeight="1" x14ac:dyDescent="0.2">
      <c r="A993" s="16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</row>
    <row r="994" spans="1:15" ht="12.75" customHeight="1" x14ac:dyDescent="0.2">
      <c r="A994" s="16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</row>
    <row r="995" spans="1:15" ht="12.75" customHeight="1" x14ac:dyDescent="0.2">
      <c r="A995" s="16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</row>
    <row r="996" spans="1:15" ht="12.75" customHeight="1" x14ac:dyDescent="0.2">
      <c r="A996" s="16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</row>
    <row r="997" spans="1:15" ht="12.75" customHeight="1" x14ac:dyDescent="0.2">
      <c r="A997" s="16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</row>
    <row r="998" spans="1:15" ht="12.75" customHeight="1" x14ac:dyDescent="0.2">
      <c r="A998" s="16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</row>
    <row r="999" spans="1:15" ht="12.75" customHeight="1" x14ac:dyDescent="0.2">
      <c r="A999" s="16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</row>
    <row r="1000" spans="1:15" ht="12.75" customHeight="1" x14ac:dyDescent="0.2">
      <c r="A1000" s="16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</row>
    <row r="1001" spans="1:15" ht="12.75" customHeight="1" x14ac:dyDescent="0.2">
      <c r="A1001" s="16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</row>
    <row r="1002" spans="1:15" ht="12.75" customHeight="1" x14ac:dyDescent="0.2">
      <c r="A1002" s="16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</row>
    <row r="1003" spans="1:15" ht="12.75" customHeight="1" x14ac:dyDescent="0.2">
      <c r="A1003" s="16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</row>
    <row r="1004" spans="1:15" ht="12.75" customHeight="1" x14ac:dyDescent="0.2">
      <c r="A1004" s="16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</row>
    <row r="1005" spans="1:15" ht="12.75" customHeight="1" x14ac:dyDescent="0.2">
      <c r="A1005" s="16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</row>
    <row r="1006" spans="1:15" ht="12.75" customHeight="1" x14ac:dyDescent="0.2">
      <c r="A1006" s="16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</row>
    <row r="1007" spans="1:15" ht="12.75" customHeight="1" x14ac:dyDescent="0.2">
      <c r="A1007" s="16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</row>
    <row r="1008" spans="1:15" ht="12.75" customHeight="1" x14ac:dyDescent="0.2">
      <c r="A1008" s="16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</row>
    <row r="1009" spans="1:15" ht="12.75" customHeight="1" x14ac:dyDescent="0.2">
      <c r="A1009" s="16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</row>
    <row r="1010" spans="1:15" ht="12.75" customHeight="1" x14ac:dyDescent="0.2">
      <c r="A1010" s="16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</row>
  </sheetData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00"/>
  <sheetViews>
    <sheetView zoomScaleNormal="100" workbookViewId="0">
      <pane xSplit="1" ySplit="3" topLeftCell="AK4" activePane="bottomRight" state="frozen"/>
      <selection pane="topRight" activeCell="AH1" sqref="AH1"/>
      <selection pane="bottomLeft" activeCell="A4" sqref="A4"/>
      <selection pane="bottomRight" activeCell="AS4" sqref="AS4"/>
    </sheetView>
  </sheetViews>
  <sheetFormatPr defaultColWidth="14.42578125" defaultRowHeight="12.75" x14ac:dyDescent="0.2"/>
  <cols>
    <col min="1" max="1" width="17.28515625" customWidth="1"/>
    <col min="2" max="2" width="10.140625" customWidth="1"/>
    <col min="3" max="4" width="12.140625" customWidth="1"/>
    <col min="5" max="5" width="9.5703125" customWidth="1"/>
    <col min="6" max="7" width="11.5703125" customWidth="1"/>
    <col min="8" max="8" width="16.7109375" customWidth="1"/>
    <col min="9" max="9" width="18" customWidth="1"/>
    <col min="10" max="10" width="6.28515625" customWidth="1"/>
    <col min="11" max="11" width="11.28515625" customWidth="1"/>
    <col min="12" max="12" width="19" customWidth="1"/>
    <col min="13" max="13" width="16.7109375" customWidth="1"/>
    <col min="14" max="14" width="28.5703125" customWidth="1"/>
    <col min="15" max="16" width="14.5703125" customWidth="1"/>
    <col min="17" max="18" width="16.5703125" customWidth="1"/>
    <col min="19" max="19" width="4.42578125" customWidth="1"/>
    <col min="20" max="20" width="7.140625" customWidth="1"/>
    <col min="21" max="25" width="12.140625" customWidth="1"/>
    <col min="26" max="26" width="7.140625" customWidth="1"/>
    <col min="27" max="27" width="11" customWidth="1"/>
    <col min="28" max="28" width="9.28515625" customWidth="1"/>
    <col min="29" max="33" width="11.7109375" customWidth="1"/>
    <col min="34" max="34" width="12.140625" customWidth="1"/>
    <col min="35" max="37" width="12.5703125" customWidth="1"/>
    <col min="38" max="38" width="12.140625" customWidth="1"/>
    <col min="39" max="39" width="16.140625" customWidth="1"/>
    <col min="40" max="40" width="14.85546875" style="1" customWidth="1"/>
    <col min="41" max="41" width="18.42578125" customWidth="1"/>
    <col min="42" max="43" width="15.28515625" customWidth="1"/>
    <col min="44" max="52" width="14.140625" customWidth="1"/>
  </cols>
  <sheetData>
    <row r="1" spans="1:52" ht="15.75" customHeight="1" x14ac:dyDescent="0.2">
      <c r="A1" s="1"/>
      <c r="B1" s="1" t="s">
        <v>86</v>
      </c>
      <c r="C1" s="1" t="s">
        <v>86</v>
      </c>
      <c r="D1" s="1"/>
      <c r="E1" s="67" t="s">
        <v>87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"/>
      <c r="T1" s="67" t="s">
        <v>88</v>
      </c>
      <c r="U1" s="67"/>
      <c r="V1" s="67"/>
      <c r="W1" s="67"/>
      <c r="X1" s="67"/>
      <c r="Y1" s="67"/>
      <c r="Z1" s="67"/>
      <c r="AA1" s="67"/>
      <c r="AB1" s="1"/>
      <c r="AC1" s="1" t="s">
        <v>89</v>
      </c>
      <c r="AD1" s="1"/>
      <c r="AE1" s="1"/>
      <c r="AF1" s="1"/>
      <c r="AG1" s="1"/>
      <c r="AH1" s="67" t="s">
        <v>90</v>
      </c>
      <c r="AI1" s="67"/>
      <c r="AL1" s="67" t="s">
        <v>91</v>
      </c>
      <c r="AM1" s="67"/>
      <c r="AN1" s="1" t="s">
        <v>92</v>
      </c>
      <c r="AO1" s="1" t="s">
        <v>86</v>
      </c>
      <c r="AP1" s="1" t="s">
        <v>93</v>
      </c>
      <c r="AQ1" s="1" t="s">
        <v>182</v>
      </c>
      <c r="AR1" s="1" t="s">
        <v>188</v>
      </c>
      <c r="AS1" s="1" t="s">
        <v>188</v>
      </c>
      <c r="AT1" s="1"/>
      <c r="AU1" s="1"/>
      <c r="AV1" s="1"/>
      <c r="AW1" s="1"/>
      <c r="AX1" s="1"/>
      <c r="AY1" s="1"/>
      <c r="AZ1" s="1"/>
    </row>
    <row r="2" spans="1:52" ht="12.75" customHeight="1" x14ac:dyDescent="0.2">
      <c r="A2" s="1"/>
      <c r="B2" s="10" t="s">
        <v>94</v>
      </c>
      <c r="C2" s="10" t="s">
        <v>95</v>
      </c>
      <c r="D2" s="11" t="s">
        <v>96</v>
      </c>
      <c r="E2" s="10" t="s">
        <v>97</v>
      </c>
      <c r="F2" s="10" t="s">
        <v>9</v>
      </c>
      <c r="G2" s="10" t="s">
        <v>98</v>
      </c>
      <c r="H2" s="10" t="s">
        <v>99</v>
      </c>
      <c r="I2" s="11" t="s">
        <v>100</v>
      </c>
      <c r="J2" s="10" t="s">
        <v>101</v>
      </c>
      <c r="K2" s="10" t="s">
        <v>51</v>
      </c>
      <c r="L2" s="10" t="s">
        <v>102</v>
      </c>
      <c r="M2" s="10" t="s">
        <v>103</v>
      </c>
      <c r="N2" s="11" t="s">
        <v>104</v>
      </c>
      <c r="O2" s="10" t="s">
        <v>105</v>
      </c>
      <c r="P2" s="10" t="s">
        <v>106</v>
      </c>
      <c r="Q2" s="10" t="s">
        <v>107</v>
      </c>
      <c r="R2" s="10" t="s">
        <v>108</v>
      </c>
      <c r="S2" s="10"/>
      <c r="T2" s="10" t="s">
        <v>109</v>
      </c>
      <c r="U2" s="10" t="s">
        <v>109</v>
      </c>
      <c r="V2" s="10" t="s">
        <v>110</v>
      </c>
      <c r="W2" s="10" t="s">
        <v>111</v>
      </c>
      <c r="X2" s="10" t="s">
        <v>112</v>
      </c>
      <c r="Y2" s="10" t="s">
        <v>113</v>
      </c>
      <c r="Z2" s="1" t="s">
        <v>114</v>
      </c>
      <c r="AA2" s="1" t="s">
        <v>114</v>
      </c>
      <c r="AB2" s="1"/>
      <c r="AC2" s="1" t="s">
        <v>115</v>
      </c>
      <c r="AD2" s="1"/>
      <c r="AE2" s="1" t="s">
        <v>116</v>
      </c>
      <c r="AF2" s="1" t="s">
        <v>117</v>
      </c>
      <c r="AG2" s="1" t="s">
        <v>118</v>
      </c>
      <c r="AH2" s="1" t="s">
        <v>119</v>
      </c>
      <c r="AI2" s="1" t="s">
        <v>120</v>
      </c>
      <c r="AJ2" s="38" t="s">
        <v>174</v>
      </c>
      <c r="AK2" s="38" t="s">
        <v>175</v>
      </c>
      <c r="AL2" s="1" t="s">
        <v>121</v>
      </c>
      <c r="AM2" s="1" t="s">
        <v>122</v>
      </c>
      <c r="AN2" s="1" t="s">
        <v>123</v>
      </c>
      <c r="AO2" s="1" t="s">
        <v>123</v>
      </c>
      <c r="AP2" s="1" t="s">
        <v>124</v>
      </c>
      <c r="AQ2" s="1" t="s">
        <v>183</v>
      </c>
      <c r="AR2" s="1" t="s">
        <v>183</v>
      </c>
      <c r="AS2" s="38" t="s">
        <v>200</v>
      </c>
      <c r="AT2" s="1"/>
      <c r="AU2" s="1"/>
      <c r="AV2" s="1"/>
      <c r="AW2" s="1"/>
      <c r="AX2" s="1"/>
      <c r="AY2" s="1"/>
      <c r="AZ2" s="1"/>
    </row>
    <row r="3" spans="1:52" ht="12.75" customHeight="1" x14ac:dyDescent="0.2">
      <c r="A3" s="1" t="s">
        <v>125</v>
      </c>
      <c r="B3" s="10"/>
      <c r="C3" s="10"/>
      <c r="D3" s="10"/>
      <c r="E3" s="10"/>
      <c r="F3" s="10"/>
      <c r="G3" s="10"/>
      <c r="H3" s="10"/>
      <c r="I3" s="10"/>
      <c r="J3" s="10">
        <v>6</v>
      </c>
      <c r="K3" s="10">
        <v>7.5</v>
      </c>
      <c r="L3" s="10"/>
      <c r="M3" s="10"/>
      <c r="N3" s="10">
        <v>0</v>
      </c>
      <c r="O3" s="10">
        <v>13</v>
      </c>
      <c r="P3" s="10">
        <f>SQRT(2.7)</f>
        <v>1.6431676725154984</v>
      </c>
      <c r="Q3" s="10"/>
      <c r="R3" s="10"/>
      <c r="S3" s="10"/>
      <c r="T3" s="10"/>
      <c r="U3" s="10"/>
      <c r="V3" s="10"/>
      <c r="W3" s="10"/>
      <c r="X3" s="10"/>
      <c r="Y3" s="10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2.75" customHeight="1" x14ac:dyDescent="0.2">
      <c r="A4" s="1"/>
      <c r="B4" s="17">
        <v>0</v>
      </c>
      <c r="C4" s="18">
        <f>IF(Checks!B$21=1,B4,"")</f>
        <v>0</v>
      </c>
      <c r="D4" s="19">
        <f>IF('ALFAM2 model'!$C$9=D$2, 1,0)</f>
        <v>0</v>
      </c>
      <c r="E4" s="19">
        <f>IF('ALFAM2 model'!$C$8=E$2, 1,0)</f>
        <v>0</v>
      </c>
      <c r="F4" s="19">
        <f>IF('ALFAM2 model'!$C$8=F$2, 1,0)</f>
        <v>1</v>
      </c>
      <c r="G4" s="19">
        <f>IF('ALFAM2 model'!$C$8=G$2, 1,0)</f>
        <v>0</v>
      </c>
      <c r="H4" s="19">
        <f>IF('ALFAM2 model'!$C$8=H$2, 1,0)</f>
        <v>0</v>
      </c>
      <c r="I4" s="19">
        <f>IF('ALFAM2 model'!$C$8=I$2, 1,0)</f>
        <v>0</v>
      </c>
      <c r="J4" s="19">
        <f>'ALFAM2 model'!C$10-J$3</f>
        <v>0</v>
      </c>
      <c r="K4" s="19">
        <f>'ALFAM2 model'!C$11-K$3</f>
        <v>0</v>
      </c>
      <c r="L4" s="19"/>
      <c r="M4" s="19"/>
      <c r="N4" s="19">
        <f>IF(H4+I4=0,'ALFAM2 model'!C$6-N$3,0)</f>
        <v>40</v>
      </c>
      <c r="O4" s="19">
        <f>'ALFAM2 model'!C$12-O$3</f>
        <v>0</v>
      </c>
      <c r="P4" s="19">
        <f>SQRT('ALFAM2 model'!C$13)-Calculations!P$3</f>
        <v>0</v>
      </c>
      <c r="Q4" s="19">
        <f>'ALFAM2 model'!C$14-Calculations!Q$3</f>
        <v>0</v>
      </c>
      <c r="R4" s="20">
        <f>B4*'ALFAM2 model'!C$14</f>
        <v>0</v>
      </c>
      <c r="S4" s="19"/>
      <c r="T4" s="21">
        <f>Parameters!B$2+Parameters!B$3*H4+Parameters!B$4*I4+Parameters!B$5*N4+Parameters!B$7*J4+Parameters!B$6*D4</f>
        <v>0.45305450586178198</v>
      </c>
      <c r="U4" s="22">
        <f t="shared" ref="U4:U46" si="0">EXP(T4)/(1 + EXP(T4))</f>
        <v>0.61136522417442241</v>
      </c>
      <c r="V4" s="22"/>
      <c r="W4" s="22"/>
      <c r="X4" s="22"/>
      <c r="Y4" s="22"/>
      <c r="Z4" s="21"/>
      <c r="AA4" s="17">
        <v>1</v>
      </c>
      <c r="AB4" s="19"/>
      <c r="AC4" s="19">
        <v>0</v>
      </c>
      <c r="AD4" s="19"/>
      <c r="AE4" s="19"/>
      <c r="AF4" s="19"/>
      <c r="AG4" s="19"/>
      <c r="AH4" s="23">
        <f>(1-U4)*'ALFAM2 model'!F6</f>
        <v>18.654469239627723</v>
      </c>
      <c r="AI4" s="23">
        <f>U4*'ALFAM2 model'!F6</f>
        <v>29.345530760372277</v>
      </c>
      <c r="AJ4" s="24">
        <v>0</v>
      </c>
      <c r="AK4" s="24">
        <v>0</v>
      </c>
      <c r="AL4" s="23">
        <f t="shared" ref="AL4:AL46" si="1">AH4+(1-AA4)*AI4</f>
        <v>18.654469239627723</v>
      </c>
      <c r="AM4" s="25">
        <f t="shared" ref="AM4:AM46" si="2">AA4*AI4</f>
        <v>29.345530760372277</v>
      </c>
      <c r="AN4" s="25">
        <f t="shared" ref="AN4:AN46" si="3">AJ4+AK4</f>
        <v>0</v>
      </c>
      <c r="AO4" s="24">
        <v>0</v>
      </c>
      <c r="AP4" s="26">
        <f>IF( Checks!B$21=1,AO4/'ALFAM2 model'!F$6*100,-999)</f>
        <v>0</v>
      </c>
      <c r="AQ4" s="26"/>
      <c r="AR4" s="1"/>
      <c r="AS4" s="39"/>
      <c r="AT4" s="1"/>
      <c r="AU4" s="1"/>
      <c r="AV4" s="1"/>
      <c r="AW4" s="1"/>
      <c r="AX4" s="1"/>
      <c r="AY4" s="1"/>
      <c r="AZ4" s="1"/>
    </row>
    <row r="5" spans="1:52" ht="12.75" customHeight="1" x14ac:dyDescent="0.2">
      <c r="A5" s="1"/>
      <c r="B5" s="18">
        <f>B$4+(B$25-B$4)/21*COUNT(E$5:E5)</f>
        <v>2</v>
      </c>
      <c r="C5" s="18">
        <f>IF(Checks!B$21=1,B5,"")</f>
        <v>2</v>
      </c>
      <c r="D5" s="19">
        <f>IF('ALFAM2 model'!$C$9=D$2, 1,0)</f>
        <v>0</v>
      </c>
      <c r="E5" s="19">
        <f>IF('ALFAM2 model'!$C$8=E$2, 1,0)</f>
        <v>0</v>
      </c>
      <c r="F5" s="19">
        <f>IF('ALFAM2 model'!$C$8=F$2, 1,0)</f>
        <v>1</v>
      </c>
      <c r="G5" s="19">
        <f>IF('ALFAM2 model'!$C$8=G$2, 1,0)</f>
        <v>0</v>
      </c>
      <c r="H5" s="19">
        <f>IF('ALFAM2 model'!$C$8=H$2, 1,0)</f>
        <v>0</v>
      </c>
      <c r="I5" s="19">
        <f>IF('ALFAM2 model'!$C$8=I$2, 1,0)</f>
        <v>0</v>
      </c>
      <c r="J5" s="19">
        <f>'ALFAM2 model'!C$10-J$3</f>
        <v>0</v>
      </c>
      <c r="K5" s="19">
        <f>'ALFAM2 model'!C$11-K$3</f>
        <v>0</v>
      </c>
      <c r="L5" s="19"/>
      <c r="M5" s="19"/>
      <c r="N5" s="19">
        <f>IF(H5+I5=0,'ALFAM2 model'!C$6-N$3,0)</f>
        <v>40</v>
      </c>
      <c r="O5" s="19">
        <f>'ALFAM2 model'!C$12-O$3</f>
        <v>0</v>
      </c>
      <c r="P5" s="19">
        <f>SQRT('ALFAM2 model'!C$13)-Calculations!P$3</f>
        <v>0</v>
      </c>
      <c r="Q5" s="19">
        <f>'ALFAM2 model'!C$14-Calculations!Q$3</f>
        <v>0</v>
      </c>
      <c r="R5" s="20">
        <f>B5*'ALFAM2 model'!C$14</f>
        <v>0</v>
      </c>
      <c r="S5" s="19"/>
      <c r="T5" s="21">
        <f>Parameters!B$2+Parameters!B$3*H5+Parameters!B$4*I5+Parameters!B$5*N5+Parameters!B$7*J5+Parameters!B$6*D5</f>
        <v>0.45305450586178198</v>
      </c>
      <c r="U5" s="22">
        <f t="shared" si="0"/>
        <v>0.61136522417442241</v>
      </c>
      <c r="V5" s="22">
        <f>10^(Parameters!B$8+Parameters!B$9*E5+Parameters!B$10*G5+Parameters!B$11*J5+Parameters!B$12*K5+Parameters!B$13*0+Parameters!B$14*O5+Parameters!B$15*P5)</f>
        <v>3.5383548177916092E-2</v>
      </c>
      <c r="W5" s="22">
        <f>10^(Parameters!B$16+Parameters!B$17*Calculations!Q5)</f>
        <v>6.7681089078326234E-2</v>
      </c>
      <c r="X5" s="22">
        <f>10^(Parameters!B$18+Parameters!B$19*E5+Parameters!B$20*H5+Parameters!B$21*I5+Parameters!B$22*L5+Parameters!B$23*M5+Parameters!B$24*K5+Parameters!B$25*O5+Parameters!B$26*R5)</f>
        <v>2.0497567964327342E-3</v>
      </c>
      <c r="Y5" s="22">
        <f>10^(Parameters!B$29+Parameters!B$30*Q5)</f>
        <v>1.5848931924611124E-2</v>
      </c>
      <c r="Z5" s="21"/>
      <c r="AA5" s="17">
        <v>1</v>
      </c>
      <c r="AB5" s="19"/>
      <c r="AC5" s="18">
        <f t="shared" ref="AC5:AC46" si="4">B5-B4</f>
        <v>2</v>
      </c>
      <c r="AD5" s="23"/>
      <c r="AE5" s="23">
        <f>V5+W5</f>
        <v>0.10306463725624232</v>
      </c>
      <c r="AF5" s="23">
        <f>X5+Y5</f>
        <v>1.7898688721043859E-2</v>
      </c>
      <c r="AG5" s="23">
        <f t="shared" ref="AG5:AG46" si="5">AE5-AF5</f>
        <v>8.516594853519846E-2</v>
      </c>
      <c r="AH5" s="23">
        <f t="shared" ref="AH5:AH46" si="6">EXP(-AF5*AC5)*(AL4+W5*AM4*(1-EXP(-AG5*AC5))/AG5)</f>
        <v>21.522455221338433</v>
      </c>
      <c r="AI5" s="23">
        <f t="shared" ref="AI5:AI46" si="7">AM4*EXP(-AC5*AE5)</f>
        <v>23.879276392512086</v>
      </c>
      <c r="AJ5" s="23">
        <f t="shared" ref="AJ5:AJ46" si="8">V5/AE5*AM4*(1-EXP(-AE5*AC5))</f>
        <v>1.8766424636711245</v>
      </c>
      <c r="AK5" s="23">
        <f t="shared" ref="AK5:AK46" si="9">X5/AF5*(AM4+AL4-AI5-AH5-AJ5)</f>
        <v>8.2640558877532563E-2</v>
      </c>
      <c r="AL5" s="23">
        <f t="shared" si="1"/>
        <v>21.522455221338433</v>
      </c>
      <c r="AM5" s="25">
        <f t="shared" si="2"/>
        <v>23.879276392512086</v>
      </c>
      <c r="AN5" s="25">
        <f t="shared" si="3"/>
        <v>1.959283022548657</v>
      </c>
      <c r="AO5" s="23">
        <f>IF(Checks!B$21=1,AO4+AN5,-999)</f>
        <v>1.959283022548657</v>
      </c>
      <c r="AP5" s="26">
        <f>IF( Checks!B$21=1,AO5/'ALFAM2 model'!F$6*100,-999)</f>
        <v>4.0818396303097018</v>
      </c>
      <c r="AQ5" s="26">
        <f>(AO5-AO4)/AC5</f>
        <v>0.97964151127432852</v>
      </c>
      <c r="AR5" s="26">
        <f>IF( Checks!B$21=1,V5*AI5+X5*AH5,-999)</f>
        <v>0.88904932555408334</v>
      </c>
      <c r="AS5" s="63">
        <f>100*AR5/'ALFAM2 model'!$F$6</f>
        <v>1.8521860949043403</v>
      </c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"/>
      <c r="B6" s="18">
        <f>B$4+(B$25-B$4)/21*COUNT(E$5:E6)</f>
        <v>4</v>
      </c>
      <c r="C6" s="18">
        <f>IF(Checks!B$21=1,B6,"")</f>
        <v>4</v>
      </c>
      <c r="D6" s="19">
        <f>IF('ALFAM2 model'!$C$9=D$2, 1,0)</f>
        <v>0</v>
      </c>
      <c r="E6" s="19">
        <f>IF('ALFAM2 model'!$C$8=E$2, 1,0)</f>
        <v>0</v>
      </c>
      <c r="F6" s="19">
        <f>IF('ALFAM2 model'!$C$8=F$2, 1,0)</f>
        <v>1</v>
      </c>
      <c r="G6" s="19">
        <f>IF('ALFAM2 model'!$C$8=G$2, 1,0)</f>
        <v>0</v>
      </c>
      <c r="H6" s="19">
        <f>IF('ALFAM2 model'!$C$8=H$2, 1,0)</f>
        <v>0</v>
      </c>
      <c r="I6" s="19">
        <f>IF('ALFAM2 model'!$C$8=I$2, 1,0)</f>
        <v>0</v>
      </c>
      <c r="J6" s="19">
        <f>'ALFAM2 model'!C$10-J$3</f>
        <v>0</v>
      </c>
      <c r="K6" s="19">
        <f>'ALFAM2 model'!C$11-K$3</f>
        <v>0</v>
      </c>
      <c r="L6" s="19"/>
      <c r="M6" s="19"/>
      <c r="N6" s="19">
        <f>IF(H6+I6=0,'ALFAM2 model'!C$6-N$3,0)</f>
        <v>40</v>
      </c>
      <c r="O6" s="19">
        <f>'ALFAM2 model'!C$12-O$3</f>
        <v>0</v>
      </c>
      <c r="P6" s="19">
        <f>SQRT('ALFAM2 model'!C$13)-Calculations!P$3</f>
        <v>0</v>
      </c>
      <c r="Q6" s="19">
        <f>'ALFAM2 model'!C$14-Calculations!Q$3</f>
        <v>0</v>
      </c>
      <c r="R6" s="20">
        <f>B6*'ALFAM2 model'!C$14</f>
        <v>0</v>
      </c>
      <c r="S6" s="19"/>
      <c r="T6" s="21">
        <f>Parameters!B$2+Parameters!B$3*H6+Parameters!B$4*I6+Parameters!B$5*N6+Parameters!B$7*J6+Parameters!B$6*D6</f>
        <v>0.45305450586178198</v>
      </c>
      <c r="U6" s="22">
        <f t="shared" si="0"/>
        <v>0.61136522417442241</v>
      </c>
      <c r="V6" s="22">
        <f>10^(Parameters!B$8+Parameters!B$9*E6+Parameters!B$10*G6+Parameters!B$11*J6+Parameters!B$12*K6+Parameters!B$13*0+Parameters!B$14*O6+Parameters!B$15*P6)</f>
        <v>3.5383548177916092E-2</v>
      </c>
      <c r="W6" s="22">
        <f>10^(Parameters!B$16+Parameters!B$17*Calculations!Q6)</f>
        <v>6.7681089078326234E-2</v>
      </c>
      <c r="X6" s="22">
        <f>10^(Parameters!B$18+Parameters!B$19*E6+Parameters!B$20*H6+Parameters!B$21*I6+Parameters!B$22*L6+Parameters!B$23*M6+Parameters!B$24*K6+Parameters!B$25*O6+Parameters!B$26*R6)</f>
        <v>2.0497567964327342E-3</v>
      </c>
      <c r="Y6" s="22">
        <f>10^(Parameters!B$29+Parameters!B$30*Q6)</f>
        <v>1.5848931924611124E-2</v>
      </c>
      <c r="Z6" s="21"/>
      <c r="AA6" s="17">
        <v>1</v>
      </c>
      <c r="AB6" s="19"/>
      <c r="AC6" s="18">
        <f t="shared" si="4"/>
        <v>2</v>
      </c>
      <c r="AD6" s="23"/>
      <c r="AE6" s="23">
        <f t="shared" ref="AE6:AE46" si="10">V6+W6</f>
        <v>0.10306463725624232</v>
      </c>
      <c r="AF6" s="23">
        <f t="shared" ref="AF6:AF46" si="11">X6+Y6</f>
        <v>1.7898688721043859E-2</v>
      </c>
      <c r="AG6" s="23">
        <f t="shared" si="5"/>
        <v>8.516594853519846E-2</v>
      </c>
      <c r="AH6" s="23">
        <f t="shared" si="6"/>
        <v>23.633175914659798</v>
      </c>
      <c r="AI6" s="23">
        <f t="shared" si="7"/>
        <v>19.431232840402416</v>
      </c>
      <c r="AJ6" s="23">
        <f t="shared" si="8"/>
        <v>1.5270762844897035</v>
      </c>
      <c r="AK6" s="23">
        <f t="shared" si="9"/>
        <v>9.2789390794994056E-2</v>
      </c>
      <c r="AL6" s="23">
        <f t="shared" si="1"/>
        <v>23.633175914659798</v>
      </c>
      <c r="AM6" s="25">
        <f t="shared" si="2"/>
        <v>19.431232840402416</v>
      </c>
      <c r="AN6" s="25">
        <f t="shared" si="3"/>
        <v>1.6198656752846976</v>
      </c>
      <c r="AO6" s="23">
        <f>IF(Checks!B$21=1,AO5+AN6,-999)</f>
        <v>3.5791486978333547</v>
      </c>
      <c r="AP6" s="26">
        <f>IF( Checks!B$21=1,AO6/'ALFAM2 model'!F$6*100,-999)</f>
        <v>7.4565597871528224</v>
      </c>
      <c r="AQ6" s="26">
        <f t="shared" ref="AQ6:AQ46" si="12">(AO6-AO5)/AC6</f>
        <v>0.8099328376423488</v>
      </c>
      <c r="AR6" s="26">
        <f>IF( Checks!B$21=1,V6*AI6+X6*AH6,-999)</f>
        <v>0.73598822631704852</v>
      </c>
      <c r="AS6" s="63">
        <f>100*AR6/'ALFAM2 model'!$F$6</f>
        <v>1.5333088048271843</v>
      </c>
      <c r="AT6" s="1"/>
      <c r="AU6" s="1"/>
      <c r="AV6" s="1"/>
      <c r="AW6" s="1"/>
      <c r="AX6" s="1"/>
      <c r="AY6" s="1"/>
      <c r="AZ6" s="1"/>
    </row>
    <row r="7" spans="1:52" ht="12.75" customHeight="1" x14ac:dyDescent="0.2">
      <c r="A7" s="1"/>
      <c r="B7" s="18">
        <f>B$4+(B$25-B$4)/21*COUNT(E$5:E7)</f>
        <v>6</v>
      </c>
      <c r="C7" s="18">
        <f>IF(Checks!B$21=1,B7,"")</f>
        <v>6</v>
      </c>
      <c r="D7" s="19">
        <f>IF('ALFAM2 model'!$C$9=D$2, 1,0)</f>
        <v>0</v>
      </c>
      <c r="E7" s="19">
        <f>IF('ALFAM2 model'!$C$8=E$2, 1,0)</f>
        <v>0</v>
      </c>
      <c r="F7" s="19">
        <f>IF('ALFAM2 model'!$C$8=F$2, 1,0)</f>
        <v>1</v>
      </c>
      <c r="G7" s="19">
        <f>IF('ALFAM2 model'!$C$8=G$2, 1,0)</f>
        <v>0</v>
      </c>
      <c r="H7" s="19">
        <f>IF('ALFAM2 model'!$C$8=H$2, 1,0)</f>
        <v>0</v>
      </c>
      <c r="I7" s="19">
        <f>IF('ALFAM2 model'!$C$8=I$2, 1,0)</f>
        <v>0</v>
      </c>
      <c r="J7" s="19">
        <f>'ALFAM2 model'!C$10-J$3</f>
        <v>0</v>
      </c>
      <c r="K7" s="19">
        <f>'ALFAM2 model'!C$11-K$3</f>
        <v>0</v>
      </c>
      <c r="L7" s="19"/>
      <c r="M7" s="19"/>
      <c r="N7" s="19">
        <f>IF(H7+I7=0,'ALFAM2 model'!C$6-N$3,0)</f>
        <v>40</v>
      </c>
      <c r="O7" s="19">
        <f>'ALFAM2 model'!C$12-O$3</f>
        <v>0</v>
      </c>
      <c r="P7" s="19">
        <f>SQRT('ALFAM2 model'!C$13)-Calculations!P$3</f>
        <v>0</v>
      </c>
      <c r="Q7" s="19">
        <f>'ALFAM2 model'!C$14-Calculations!Q$3</f>
        <v>0</v>
      </c>
      <c r="R7" s="20">
        <f>B7*'ALFAM2 model'!C$14</f>
        <v>0</v>
      </c>
      <c r="S7" s="19"/>
      <c r="T7" s="21">
        <f>Parameters!B$2+Parameters!B$3*H7+Parameters!B$4*I7+Parameters!B$5*N7+Parameters!B$7*J7+Parameters!B$6*D7</f>
        <v>0.45305450586178198</v>
      </c>
      <c r="U7" s="22">
        <f t="shared" si="0"/>
        <v>0.61136522417442241</v>
      </c>
      <c r="V7" s="22">
        <f>10^(Parameters!B$8+Parameters!B$9*E7+Parameters!B$10*G7+Parameters!B$11*J7+Parameters!B$12*K7+Parameters!B$13*0+Parameters!B$14*O7+Parameters!B$15*P7)</f>
        <v>3.5383548177916092E-2</v>
      </c>
      <c r="W7" s="22">
        <f>10^(Parameters!B$16+Parameters!B$17*Calculations!Q7)</f>
        <v>6.7681089078326234E-2</v>
      </c>
      <c r="X7" s="22">
        <f>10^(Parameters!B$18+Parameters!B$19*E7+Parameters!B$20*H7+Parameters!B$21*I7+Parameters!B$22*L7+Parameters!B$23*M7+Parameters!B$24*K7+Parameters!B$25*O7+Parameters!B$26*R7)</f>
        <v>2.0497567964327342E-3</v>
      </c>
      <c r="Y7" s="22">
        <f>10^(Parameters!B$29+Parameters!B$30*Q7)</f>
        <v>1.5848931924611124E-2</v>
      </c>
      <c r="Z7" s="21"/>
      <c r="AA7" s="17">
        <v>1</v>
      </c>
      <c r="AB7" s="19"/>
      <c r="AC7" s="18">
        <f t="shared" si="4"/>
        <v>2</v>
      </c>
      <c r="AD7" s="23"/>
      <c r="AE7" s="23">
        <f t="shared" si="10"/>
        <v>0.10306463725624232</v>
      </c>
      <c r="AF7" s="23">
        <f t="shared" si="11"/>
        <v>1.7898688721043859E-2</v>
      </c>
      <c r="AG7" s="23">
        <f t="shared" si="5"/>
        <v>8.516594853519846E-2</v>
      </c>
      <c r="AH7" s="23">
        <f t="shared" si="6"/>
        <v>25.135531743997536</v>
      </c>
      <c r="AI7" s="23">
        <f t="shared" si="7"/>
        <v>15.811735811908029</v>
      </c>
      <c r="AJ7" s="23">
        <f t="shared" si="8"/>
        <v>1.2426245402595488</v>
      </c>
      <c r="AK7" s="23">
        <f t="shared" si="9"/>
        <v>0.10014959716353135</v>
      </c>
      <c r="AL7" s="23">
        <f t="shared" si="1"/>
        <v>25.135531743997536</v>
      </c>
      <c r="AM7" s="25">
        <f t="shared" si="2"/>
        <v>15.811735811908029</v>
      </c>
      <c r="AN7" s="25">
        <f t="shared" si="3"/>
        <v>1.3427741374230802</v>
      </c>
      <c r="AO7" s="23">
        <f>IF(Checks!B$21=1,AO6+AN7,-999)</f>
        <v>4.921922835256435</v>
      </c>
      <c r="AP7" s="26">
        <f>IF( Checks!B$21=1,AO7/'ALFAM2 model'!F$6*100,-999)</f>
        <v>10.25400590678424</v>
      </c>
      <c r="AQ7" s="26">
        <f t="shared" si="12"/>
        <v>0.67138706871154019</v>
      </c>
      <c r="AR7" s="26">
        <f>IF( Checks!B$21=1,V7*AI7+X7*AH7,-999)</f>
        <v>0.61099704290133861</v>
      </c>
      <c r="AS7" s="63">
        <f>100*AR7/'ALFAM2 model'!$F$6</f>
        <v>1.2729105060444554</v>
      </c>
      <c r="AT7" s="1"/>
      <c r="AU7" s="1"/>
      <c r="AV7" s="1"/>
      <c r="AW7" s="1"/>
      <c r="AX7" s="1"/>
      <c r="AY7" s="1"/>
      <c r="AZ7" s="1"/>
    </row>
    <row r="8" spans="1:52" ht="12.75" customHeight="1" x14ac:dyDescent="0.2">
      <c r="A8" s="1"/>
      <c r="B8" s="18">
        <f>B$4+(B$25-B$4)/21*COUNT(E$5:E8)</f>
        <v>8</v>
      </c>
      <c r="C8" s="18">
        <f>IF(Checks!B$21=1,B8,"")</f>
        <v>8</v>
      </c>
      <c r="D8" s="19">
        <f>IF('ALFAM2 model'!$C$9=D$2, 1,0)</f>
        <v>0</v>
      </c>
      <c r="E8" s="19">
        <f>IF('ALFAM2 model'!$C$8=E$2, 1,0)</f>
        <v>0</v>
      </c>
      <c r="F8" s="19">
        <f>IF('ALFAM2 model'!$C$8=F$2, 1,0)</f>
        <v>1</v>
      </c>
      <c r="G8" s="19">
        <f>IF('ALFAM2 model'!$C$8=G$2, 1,0)</f>
        <v>0</v>
      </c>
      <c r="H8" s="19">
        <f>IF('ALFAM2 model'!$C$8=H$2, 1,0)</f>
        <v>0</v>
      </c>
      <c r="I8" s="19">
        <f>IF('ALFAM2 model'!$C$8=I$2, 1,0)</f>
        <v>0</v>
      </c>
      <c r="J8" s="19">
        <f>'ALFAM2 model'!C$10-J$3</f>
        <v>0</v>
      </c>
      <c r="K8" s="19">
        <f>'ALFAM2 model'!C$11-K$3</f>
        <v>0</v>
      </c>
      <c r="L8" s="19"/>
      <c r="M8" s="19"/>
      <c r="N8" s="19">
        <f>IF(H8+I8=0,'ALFAM2 model'!C$6-N$3,0)</f>
        <v>40</v>
      </c>
      <c r="O8" s="19">
        <f>'ALFAM2 model'!C$12-O$3</f>
        <v>0</v>
      </c>
      <c r="P8" s="19">
        <f>SQRT('ALFAM2 model'!C$13)-Calculations!P$3</f>
        <v>0</v>
      </c>
      <c r="Q8" s="19">
        <f>'ALFAM2 model'!C$14-Calculations!Q$3</f>
        <v>0</v>
      </c>
      <c r="R8" s="20">
        <f>B8*'ALFAM2 model'!C$14</f>
        <v>0</v>
      </c>
      <c r="S8" s="19"/>
      <c r="T8" s="21">
        <f>Parameters!B$2+Parameters!B$3*H8+Parameters!B$4*I8+Parameters!B$5*N8+Parameters!B$7*J8+Parameters!B$6*D8</f>
        <v>0.45305450586178198</v>
      </c>
      <c r="U8" s="22">
        <f t="shared" si="0"/>
        <v>0.61136522417442241</v>
      </c>
      <c r="V8" s="22">
        <f>10^(Parameters!B$8+Parameters!B$9*E8+Parameters!B$10*G8+Parameters!B$11*J8+Parameters!B$12*K8+Parameters!B$13*0+Parameters!B$14*O8+Parameters!B$15*P8)</f>
        <v>3.5383548177916092E-2</v>
      </c>
      <c r="W8" s="22">
        <f>10^(Parameters!B$16+Parameters!B$17*Calculations!Q8)</f>
        <v>6.7681089078326234E-2</v>
      </c>
      <c r="X8" s="22">
        <f>10^(Parameters!B$18+Parameters!B$19*E8+Parameters!B$20*H8+Parameters!B$21*I8+Parameters!B$22*L8+Parameters!B$23*M8+Parameters!B$24*K8+Parameters!B$25*O8+Parameters!B$26*R8)</f>
        <v>2.0497567964327342E-3</v>
      </c>
      <c r="Y8" s="22">
        <f>10^(Parameters!B$29+Parameters!B$30*Q8)</f>
        <v>1.5848931924611124E-2</v>
      </c>
      <c r="Z8" s="21"/>
      <c r="AA8" s="17">
        <v>1</v>
      </c>
      <c r="AB8" s="19"/>
      <c r="AC8" s="18">
        <f t="shared" si="4"/>
        <v>2</v>
      </c>
      <c r="AD8" s="23"/>
      <c r="AE8" s="23">
        <f t="shared" si="10"/>
        <v>0.10306463725624232</v>
      </c>
      <c r="AF8" s="23">
        <f t="shared" si="11"/>
        <v>1.7898688721043859E-2</v>
      </c>
      <c r="AG8" s="23">
        <f t="shared" si="5"/>
        <v>8.516594853519846E-2</v>
      </c>
      <c r="AH8" s="23">
        <f t="shared" si="6"/>
        <v>26.15041134191889</v>
      </c>
      <c r="AI8" s="23">
        <f t="shared" si="7"/>
        <v>12.866450185586741</v>
      </c>
      <c r="AJ8" s="23">
        <f t="shared" si="8"/>
        <v>1.0111582268277093</v>
      </c>
      <c r="AK8" s="23">
        <f t="shared" si="9"/>
        <v>0.10527220503383514</v>
      </c>
      <c r="AL8" s="23">
        <f t="shared" si="1"/>
        <v>26.15041134191889</v>
      </c>
      <c r="AM8" s="25">
        <f t="shared" si="2"/>
        <v>12.866450185586741</v>
      </c>
      <c r="AN8" s="25">
        <f t="shared" si="3"/>
        <v>1.1164304318615443</v>
      </c>
      <c r="AO8" s="23">
        <f>IF(Checks!B$21=1,AO7+AN8,-999)</f>
        <v>6.0383532671179792</v>
      </c>
      <c r="AP8" s="26">
        <f>IF( Checks!B$21=1,AO8/'ALFAM2 model'!F$6*100,-999)</f>
        <v>12.579902639829124</v>
      </c>
      <c r="AQ8" s="26">
        <f t="shared" si="12"/>
        <v>0.55821521593077206</v>
      </c>
      <c r="AR8" s="26">
        <f>IF( Checks!B$21=1,V8*AI8+X8*AH8,-999)</f>
        <v>0.50886264339807574</v>
      </c>
      <c r="AS8" s="63">
        <f>100*AR8/'ALFAM2 model'!$F$6</f>
        <v>1.0601305070793245</v>
      </c>
      <c r="AT8" s="1"/>
      <c r="AU8" s="1"/>
      <c r="AV8" s="1"/>
      <c r="AW8" s="1"/>
      <c r="AX8" s="1"/>
      <c r="AY8" s="1"/>
      <c r="AZ8" s="1"/>
    </row>
    <row r="9" spans="1:52" ht="12.75" customHeight="1" x14ac:dyDescent="0.2">
      <c r="A9" s="1"/>
      <c r="B9" s="18">
        <f>B$4+(B$25-B$4)/21*COUNT(E$5:E9)</f>
        <v>10</v>
      </c>
      <c r="C9" s="18">
        <f>IF(Checks!B$21=1,B9,"")</f>
        <v>10</v>
      </c>
      <c r="D9" s="19">
        <f>IF('ALFAM2 model'!$C$9=D$2, 1,0)</f>
        <v>0</v>
      </c>
      <c r="E9" s="19">
        <f>IF('ALFAM2 model'!$C$8=E$2, 1,0)</f>
        <v>0</v>
      </c>
      <c r="F9" s="19">
        <f>IF('ALFAM2 model'!$C$8=F$2, 1,0)</f>
        <v>1</v>
      </c>
      <c r="G9" s="19">
        <f>IF('ALFAM2 model'!$C$8=G$2, 1,0)</f>
        <v>0</v>
      </c>
      <c r="H9" s="19">
        <f>IF('ALFAM2 model'!$C$8=H$2, 1,0)</f>
        <v>0</v>
      </c>
      <c r="I9" s="19">
        <f>IF('ALFAM2 model'!$C$8=I$2, 1,0)</f>
        <v>0</v>
      </c>
      <c r="J9" s="19">
        <f>'ALFAM2 model'!C$10-J$3</f>
        <v>0</v>
      </c>
      <c r="K9" s="19">
        <f>'ALFAM2 model'!C$11-K$3</f>
        <v>0</v>
      </c>
      <c r="L9" s="19"/>
      <c r="M9" s="19"/>
      <c r="N9" s="19">
        <f>IF(H9+I9=0,'ALFAM2 model'!C$6-N$3,0)</f>
        <v>40</v>
      </c>
      <c r="O9" s="19">
        <f>'ALFAM2 model'!C$12-O$3</f>
        <v>0</v>
      </c>
      <c r="P9" s="19">
        <f>SQRT('ALFAM2 model'!C$13)-Calculations!P$3</f>
        <v>0</v>
      </c>
      <c r="Q9" s="19">
        <f>'ALFAM2 model'!C$14-Calculations!Q$3</f>
        <v>0</v>
      </c>
      <c r="R9" s="20">
        <f>B9*'ALFAM2 model'!C$14</f>
        <v>0</v>
      </c>
      <c r="S9" s="19"/>
      <c r="T9" s="21">
        <f>Parameters!B$2+Parameters!B$3*H9+Parameters!B$4*I9+Parameters!B$5*N9+Parameters!B$7*J9+Parameters!B$6*D9</f>
        <v>0.45305450586178198</v>
      </c>
      <c r="U9" s="22">
        <f t="shared" si="0"/>
        <v>0.61136522417442241</v>
      </c>
      <c r="V9" s="22">
        <f>10^(Parameters!B$8+Parameters!B$9*E9+Parameters!B$10*G9+Parameters!B$11*J9+Parameters!B$12*K9+Parameters!B$13*0+Parameters!B$14*O9+Parameters!B$15*P9)</f>
        <v>3.5383548177916092E-2</v>
      </c>
      <c r="W9" s="22">
        <f>10^(Parameters!B$16+Parameters!B$17*Calculations!Q9)</f>
        <v>6.7681089078326234E-2</v>
      </c>
      <c r="X9" s="22">
        <f>10^(Parameters!B$18+Parameters!B$19*E9+Parameters!B$20*H9+Parameters!B$21*I9+Parameters!B$22*L9+Parameters!B$23*M9+Parameters!B$24*K9+Parameters!B$25*O9+Parameters!B$26*R9)</f>
        <v>2.0497567964327342E-3</v>
      </c>
      <c r="Y9" s="22">
        <f>10^(Parameters!B$29+Parameters!B$30*Q9)</f>
        <v>1.5848931924611124E-2</v>
      </c>
      <c r="Z9" s="21"/>
      <c r="AA9" s="17">
        <v>1</v>
      </c>
      <c r="AB9" s="19"/>
      <c r="AC9" s="18">
        <f t="shared" si="4"/>
        <v>2</v>
      </c>
      <c r="AD9" s="23"/>
      <c r="AE9" s="23">
        <f t="shared" si="10"/>
        <v>0.10306463725624232</v>
      </c>
      <c r="AF9" s="23">
        <f t="shared" si="11"/>
        <v>1.7898688721043859E-2</v>
      </c>
      <c r="AG9" s="23">
        <f t="shared" si="5"/>
        <v>8.516594853519846E-2</v>
      </c>
      <c r="AH9" s="23">
        <f t="shared" si="6"/>
        <v>26.7759190631999</v>
      </c>
      <c r="AI9" s="23">
        <f t="shared" si="7"/>
        <v>10.469789170997313</v>
      </c>
      <c r="AJ9" s="23">
        <f t="shared" si="8"/>
        <v>0.82280763541640523</v>
      </c>
      <c r="AK9" s="23">
        <f t="shared" si="9"/>
        <v>0.10860448985551499</v>
      </c>
      <c r="AL9" s="23">
        <f t="shared" si="1"/>
        <v>26.7759190631999</v>
      </c>
      <c r="AM9" s="25">
        <f t="shared" si="2"/>
        <v>10.469789170997313</v>
      </c>
      <c r="AN9" s="25">
        <f t="shared" si="3"/>
        <v>0.93141212527192019</v>
      </c>
      <c r="AO9" s="23">
        <f>IF(Checks!B$21=1,AO8+AN9,-999)</f>
        <v>6.969765392389899</v>
      </c>
      <c r="AP9" s="26">
        <f>IF( Checks!B$21=1,AO9/'ALFAM2 model'!F$6*100,-999)</f>
        <v>14.520344567478958</v>
      </c>
      <c r="AQ9" s="26">
        <f t="shared" si="12"/>
        <v>0.46570606263595993</v>
      </c>
      <c r="AR9" s="26">
        <f>IF( Checks!B$21=1,V9*AI9+X9*AH9,-999)</f>
        <v>0.42534241162513436</v>
      </c>
      <c r="AS9" s="63">
        <f>100*AR9/'ALFAM2 model'!$F$6</f>
        <v>0.88613002421902998</v>
      </c>
      <c r="AT9" s="1"/>
      <c r="AU9" s="1"/>
      <c r="AV9" s="1"/>
      <c r="AW9" s="1"/>
      <c r="AX9" s="1"/>
      <c r="AY9" s="1"/>
      <c r="AZ9" s="1"/>
    </row>
    <row r="10" spans="1:52" ht="12.75" customHeight="1" x14ac:dyDescent="0.2">
      <c r="A10" s="1"/>
      <c r="B10" s="18">
        <f>B$4+(B$25-B$4)/21*COUNT(E$5:E10)</f>
        <v>12</v>
      </c>
      <c r="C10" s="18">
        <f>IF(Checks!B$21=1,B10,"")</f>
        <v>12</v>
      </c>
      <c r="D10" s="19">
        <f>IF('ALFAM2 model'!$C$9=D$2, 1,0)</f>
        <v>0</v>
      </c>
      <c r="E10" s="19">
        <f>IF('ALFAM2 model'!$C$8=E$2, 1,0)</f>
        <v>0</v>
      </c>
      <c r="F10" s="19">
        <f>IF('ALFAM2 model'!$C$8=F$2, 1,0)</f>
        <v>1</v>
      </c>
      <c r="G10" s="19">
        <f>IF('ALFAM2 model'!$C$8=G$2, 1,0)</f>
        <v>0</v>
      </c>
      <c r="H10" s="19">
        <f>IF('ALFAM2 model'!$C$8=H$2, 1,0)</f>
        <v>0</v>
      </c>
      <c r="I10" s="19">
        <f>IF('ALFAM2 model'!$C$8=I$2, 1,0)</f>
        <v>0</v>
      </c>
      <c r="J10" s="19">
        <f>'ALFAM2 model'!C$10-J$3</f>
        <v>0</v>
      </c>
      <c r="K10" s="19">
        <f>'ALFAM2 model'!C$11-K$3</f>
        <v>0</v>
      </c>
      <c r="L10" s="19"/>
      <c r="M10" s="19"/>
      <c r="N10" s="19">
        <f>IF(H10+I10=0,'ALFAM2 model'!C$6-N$3,0)</f>
        <v>40</v>
      </c>
      <c r="O10" s="19">
        <f>'ALFAM2 model'!C$12-O$3</f>
        <v>0</v>
      </c>
      <c r="P10" s="19">
        <f>SQRT('ALFAM2 model'!C$13)-Calculations!P$3</f>
        <v>0</v>
      </c>
      <c r="Q10" s="19">
        <f>'ALFAM2 model'!C$14-Calculations!Q$3</f>
        <v>0</v>
      </c>
      <c r="R10" s="20">
        <f>B10*'ALFAM2 model'!C$14</f>
        <v>0</v>
      </c>
      <c r="S10" s="19"/>
      <c r="T10" s="21">
        <f>Parameters!B$2+Parameters!B$3*H10+Parameters!B$4*I10+Parameters!B$5*N10+Parameters!B$7*J10+Parameters!B$6*D10</f>
        <v>0.45305450586178198</v>
      </c>
      <c r="U10" s="22">
        <f t="shared" si="0"/>
        <v>0.61136522417442241</v>
      </c>
      <c r="V10" s="22">
        <f>10^(Parameters!B$8+Parameters!B$9*E10+Parameters!B$10*G10+Parameters!B$11*J10+Parameters!B$12*K10+Parameters!B$13*0+Parameters!B$14*O10+Parameters!B$15*P10)</f>
        <v>3.5383548177916092E-2</v>
      </c>
      <c r="W10" s="22">
        <f>10^(Parameters!B$16+Parameters!B$17*Calculations!Q10)</f>
        <v>6.7681089078326234E-2</v>
      </c>
      <c r="X10" s="22">
        <f>10^(Parameters!B$18+Parameters!B$19*E10+Parameters!B$20*H10+Parameters!B$21*I10+Parameters!B$22*L10+Parameters!B$23*M10+Parameters!B$24*K10+Parameters!B$25*O10+Parameters!B$26*R10)</f>
        <v>2.0497567964327342E-3</v>
      </c>
      <c r="Y10" s="22">
        <f>10^(Parameters!B$29+Parameters!B$30*Q10)</f>
        <v>1.5848931924611124E-2</v>
      </c>
      <c r="Z10" s="21"/>
      <c r="AA10" s="17">
        <v>1</v>
      </c>
      <c r="AB10" s="19"/>
      <c r="AC10" s="18">
        <f t="shared" si="4"/>
        <v>2</v>
      </c>
      <c r="AD10" s="23"/>
      <c r="AE10" s="23">
        <f t="shared" si="10"/>
        <v>0.10306463725624232</v>
      </c>
      <c r="AF10" s="23">
        <f t="shared" si="11"/>
        <v>1.7898688721043859E-2</v>
      </c>
      <c r="AG10" s="23">
        <f t="shared" si="5"/>
        <v>8.516594853519846E-2</v>
      </c>
      <c r="AH10" s="23">
        <f t="shared" si="6"/>
        <v>27.091628417698807</v>
      </c>
      <c r="AI10" s="23">
        <f t="shared" si="7"/>
        <v>8.5195592959997004</v>
      </c>
      <c r="AJ10" s="23">
        <f t="shared" si="8"/>
        <v>0.66954150887296482</v>
      </c>
      <c r="AK10" s="23">
        <f t="shared" si="9"/>
        <v>0.11050934056243226</v>
      </c>
      <c r="AL10" s="23">
        <f t="shared" si="1"/>
        <v>27.091628417698807</v>
      </c>
      <c r="AM10" s="25">
        <f t="shared" si="2"/>
        <v>8.5195592959997004</v>
      </c>
      <c r="AN10" s="25">
        <f t="shared" si="3"/>
        <v>0.78005084943539704</v>
      </c>
      <c r="AO10" s="23">
        <f>IF(Checks!B$21=1,AO9+AN10,-999)</f>
        <v>7.7498162418252958</v>
      </c>
      <c r="AP10" s="26">
        <f>IF( Checks!B$21=1,AO10/'ALFAM2 model'!F$6*100,-999)</f>
        <v>16.145450503802699</v>
      </c>
      <c r="AQ10" s="26">
        <f t="shared" si="12"/>
        <v>0.39002542471769841</v>
      </c>
      <c r="AR10" s="26">
        <f>IF( Checks!B$21=1,V10*AI10+X10*AH10,-999)</f>
        <v>0.35698348628022664</v>
      </c>
      <c r="AS10" s="63">
        <f>100*AR10/'ALFAM2 model'!$F$6</f>
        <v>0.7437155964171388</v>
      </c>
      <c r="AT10" s="1"/>
      <c r="AU10" s="1"/>
      <c r="AV10" s="1"/>
      <c r="AW10" s="1"/>
      <c r="AX10" s="1"/>
      <c r="AY10" s="1"/>
      <c r="AZ10" s="1"/>
    </row>
    <row r="11" spans="1:52" ht="12.75" customHeight="1" x14ac:dyDescent="0.2">
      <c r="A11" s="1"/>
      <c r="B11" s="18">
        <f>B$4+(B$25-B$4)/21*COUNT(E$5:E11)</f>
        <v>14</v>
      </c>
      <c r="C11" s="18">
        <f>IF(Checks!B$21=1,B11,"")</f>
        <v>14</v>
      </c>
      <c r="D11" s="19">
        <f>IF('ALFAM2 model'!$C$9=D$2, 1,0)</f>
        <v>0</v>
      </c>
      <c r="E11" s="19">
        <f>IF('ALFAM2 model'!$C$8=E$2, 1,0)</f>
        <v>0</v>
      </c>
      <c r="F11" s="19">
        <f>IF('ALFAM2 model'!$C$8=F$2, 1,0)</f>
        <v>1</v>
      </c>
      <c r="G11" s="19">
        <f>IF('ALFAM2 model'!$C$8=G$2, 1,0)</f>
        <v>0</v>
      </c>
      <c r="H11" s="19">
        <f>IF('ALFAM2 model'!$C$8=H$2, 1,0)</f>
        <v>0</v>
      </c>
      <c r="I11" s="19">
        <f>IF('ALFAM2 model'!$C$8=I$2, 1,0)</f>
        <v>0</v>
      </c>
      <c r="J11" s="19">
        <f>'ALFAM2 model'!C$10-J$3</f>
        <v>0</v>
      </c>
      <c r="K11" s="19">
        <f>'ALFAM2 model'!C$11-K$3</f>
        <v>0</v>
      </c>
      <c r="L11" s="19"/>
      <c r="M11" s="19"/>
      <c r="N11" s="19">
        <f>IF(H11+I11=0,'ALFAM2 model'!C$6-N$3,0)</f>
        <v>40</v>
      </c>
      <c r="O11" s="19">
        <f>'ALFAM2 model'!C$12-O$3</f>
        <v>0</v>
      </c>
      <c r="P11" s="19">
        <f>SQRT('ALFAM2 model'!C$13)-Calculations!P$3</f>
        <v>0</v>
      </c>
      <c r="Q11" s="19">
        <f>'ALFAM2 model'!C$14-Calculations!Q$3</f>
        <v>0</v>
      </c>
      <c r="R11" s="20">
        <f>B11*'ALFAM2 model'!C$14</f>
        <v>0</v>
      </c>
      <c r="S11" s="19"/>
      <c r="T11" s="21">
        <f>Parameters!B$2+Parameters!B$3*H11+Parameters!B$4*I11+Parameters!B$5*N11+Parameters!B$7*J11+Parameters!B$6*D11</f>
        <v>0.45305450586178198</v>
      </c>
      <c r="U11" s="22">
        <f t="shared" si="0"/>
        <v>0.61136522417442241</v>
      </c>
      <c r="V11" s="22">
        <f>10^(Parameters!B$8+Parameters!B$9*E11+Parameters!B$10*G11+Parameters!B$11*J11+Parameters!B$12*K11+Parameters!B$13*0+Parameters!B$14*O11+Parameters!B$15*P11)</f>
        <v>3.5383548177916092E-2</v>
      </c>
      <c r="W11" s="22">
        <f>10^(Parameters!B$16+Parameters!B$17*Calculations!Q11)</f>
        <v>6.7681089078326234E-2</v>
      </c>
      <c r="X11" s="22">
        <f>10^(Parameters!B$18+Parameters!B$19*E11+Parameters!B$20*H11+Parameters!B$21*I11+Parameters!B$22*L11+Parameters!B$23*M11+Parameters!B$24*K11+Parameters!B$25*O11+Parameters!B$26*R11)</f>
        <v>2.0497567964327342E-3</v>
      </c>
      <c r="Y11" s="22">
        <f>10^(Parameters!B$29+Parameters!B$30*Q11)</f>
        <v>1.5848931924611124E-2</v>
      </c>
      <c r="Z11" s="21"/>
      <c r="AA11" s="17">
        <v>1</v>
      </c>
      <c r="AB11" s="19"/>
      <c r="AC11" s="18">
        <f t="shared" si="4"/>
        <v>2</v>
      </c>
      <c r="AD11" s="23"/>
      <c r="AE11" s="23">
        <f t="shared" si="10"/>
        <v>0.10306463725624232</v>
      </c>
      <c r="AF11" s="23">
        <f t="shared" si="11"/>
        <v>1.7898688721043859E-2</v>
      </c>
      <c r="AG11" s="23">
        <f t="shared" si="5"/>
        <v>8.516594853519846E-2</v>
      </c>
      <c r="AH11" s="23">
        <f t="shared" si="6"/>
        <v>27.162042878217495</v>
      </c>
      <c r="AI11" s="23">
        <f t="shared" si="7"/>
        <v>6.9326028836491789</v>
      </c>
      <c r="AJ11" s="23">
        <f t="shared" si="8"/>
        <v>0.54482458937928857</v>
      </c>
      <c r="AK11" s="23">
        <f t="shared" si="9"/>
        <v>0.11128101610913047</v>
      </c>
      <c r="AL11" s="23">
        <f t="shared" si="1"/>
        <v>27.162042878217495</v>
      </c>
      <c r="AM11" s="25">
        <f t="shared" si="2"/>
        <v>6.9326028836491789</v>
      </c>
      <c r="AN11" s="25">
        <f t="shared" si="3"/>
        <v>0.65610560548841901</v>
      </c>
      <c r="AO11" s="23">
        <f>IF(Checks!B$21=1,AO10+AN11,-999)</f>
        <v>8.4059218473137154</v>
      </c>
      <c r="AP11" s="26">
        <f>IF( Checks!B$21=1,AO11/'ALFAM2 model'!F$6*100,-999)</f>
        <v>17.512337181903572</v>
      </c>
      <c r="AQ11" s="26">
        <f t="shared" si="12"/>
        <v>0.32805280274420978</v>
      </c>
      <c r="AR11" s="26">
        <f>IF( Checks!B$21=1,V11*AI11+X11*AH11,-999)</f>
        <v>0.30097567012658438</v>
      </c>
      <c r="AS11" s="63">
        <f>100*AR11/'ALFAM2 model'!$F$6</f>
        <v>0.62703264609705078</v>
      </c>
      <c r="AT11" s="1"/>
      <c r="AU11" s="1"/>
      <c r="AV11" s="1"/>
      <c r="AW11" s="1"/>
      <c r="AX11" s="1"/>
      <c r="AY11" s="1"/>
      <c r="AZ11" s="1"/>
    </row>
    <row r="12" spans="1:52" ht="12.75" customHeight="1" x14ac:dyDescent="0.2">
      <c r="A12" s="1"/>
      <c r="B12" s="18">
        <f>B$4+(B$25-B$4)/21*COUNT(E$5:E12)</f>
        <v>16</v>
      </c>
      <c r="C12" s="18">
        <f>IF(Checks!B$21=1,B12,"")</f>
        <v>16</v>
      </c>
      <c r="D12" s="19">
        <f>IF('ALFAM2 model'!$C$9=D$2, 1,0)</f>
        <v>0</v>
      </c>
      <c r="E12" s="19">
        <f>IF('ALFAM2 model'!$C$8=E$2, 1,0)</f>
        <v>0</v>
      </c>
      <c r="F12" s="19">
        <f>IF('ALFAM2 model'!$C$8=F$2, 1,0)</f>
        <v>1</v>
      </c>
      <c r="G12" s="19">
        <f>IF('ALFAM2 model'!$C$8=G$2, 1,0)</f>
        <v>0</v>
      </c>
      <c r="H12" s="19">
        <f>IF('ALFAM2 model'!$C$8=H$2, 1,0)</f>
        <v>0</v>
      </c>
      <c r="I12" s="19">
        <f>IF('ALFAM2 model'!$C$8=I$2, 1,0)</f>
        <v>0</v>
      </c>
      <c r="J12" s="19">
        <f>'ALFAM2 model'!C$10-J$3</f>
        <v>0</v>
      </c>
      <c r="K12" s="19">
        <f>'ALFAM2 model'!C$11-K$3</f>
        <v>0</v>
      </c>
      <c r="L12" s="19"/>
      <c r="M12" s="19"/>
      <c r="N12" s="19">
        <f>IF(H12+I12=0,'ALFAM2 model'!C$6-N$3,0)</f>
        <v>40</v>
      </c>
      <c r="O12" s="19">
        <f>'ALFAM2 model'!C$12-O$3</f>
        <v>0</v>
      </c>
      <c r="P12" s="19">
        <f>SQRT('ALFAM2 model'!C$13)-Calculations!P$3</f>
        <v>0</v>
      </c>
      <c r="Q12" s="19">
        <f>'ALFAM2 model'!C$14-Calculations!Q$3</f>
        <v>0</v>
      </c>
      <c r="R12" s="20">
        <f>B12*'ALFAM2 model'!C$14</f>
        <v>0</v>
      </c>
      <c r="S12" s="19"/>
      <c r="T12" s="21">
        <f>Parameters!B$2+Parameters!B$3*H12+Parameters!B$4*I12+Parameters!B$5*N12+Parameters!B$7*J12+Parameters!B$6*D12</f>
        <v>0.45305450586178198</v>
      </c>
      <c r="U12" s="22">
        <f t="shared" si="0"/>
        <v>0.61136522417442241</v>
      </c>
      <c r="V12" s="22">
        <f>10^(Parameters!B$8+Parameters!B$9*E12+Parameters!B$10*G12+Parameters!B$11*J12+Parameters!B$12*K12+Parameters!B$13*0+Parameters!B$14*O12+Parameters!B$15*P12)</f>
        <v>3.5383548177916092E-2</v>
      </c>
      <c r="W12" s="22">
        <f>10^(Parameters!B$16+Parameters!B$17*Calculations!Q12)</f>
        <v>6.7681089078326234E-2</v>
      </c>
      <c r="X12" s="22">
        <f>10^(Parameters!B$18+Parameters!B$19*E12+Parameters!B$20*H12+Parameters!B$21*I12+Parameters!B$22*L12+Parameters!B$23*M12+Parameters!B$24*K12+Parameters!B$25*O12+Parameters!B$26*R12)</f>
        <v>2.0497567964327342E-3</v>
      </c>
      <c r="Y12" s="22">
        <f>10^(Parameters!B$29+Parameters!B$30*Q12)</f>
        <v>1.5848931924611124E-2</v>
      </c>
      <c r="Z12" s="21"/>
      <c r="AA12" s="17">
        <v>1</v>
      </c>
      <c r="AB12" s="19"/>
      <c r="AC12" s="18">
        <f t="shared" si="4"/>
        <v>2</v>
      </c>
      <c r="AD12" s="23"/>
      <c r="AE12" s="23">
        <f t="shared" si="10"/>
        <v>0.10306463725624232</v>
      </c>
      <c r="AF12" s="23">
        <f t="shared" si="11"/>
        <v>1.7898688721043859E-2</v>
      </c>
      <c r="AG12" s="23">
        <f t="shared" si="5"/>
        <v>8.516594853519846E-2</v>
      </c>
      <c r="AH12" s="23">
        <f t="shared" si="6"/>
        <v>27.039411718866248</v>
      </c>
      <c r="AI12" s="23">
        <f t="shared" si="7"/>
        <v>5.6412522141782162</v>
      </c>
      <c r="AJ12" s="23">
        <f t="shared" si="8"/>
        <v>0.44333895547711299</v>
      </c>
      <c r="AK12" s="23">
        <f t="shared" si="9"/>
        <v>0.11115796567873237</v>
      </c>
      <c r="AL12" s="23">
        <f t="shared" si="1"/>
        <v>27.039411718866248</v>
      </c>
      <c r="AM12" s="25">
        <f t="shared" si="2"/>
        <v>5.6412522141782162</v>
      </c>
      <c r="AN12" s="25">
        <f t="shared" si="3"/>
        <v>0.55449692115584537</v>
      </c>
      <c r="AO12" s="23">
        <f>IF(Checks!B$21=1,AO11+AN12,-999)</f>
        <v>8.9604187684695606</v>
      </c>
      <c r="AP12" s="26">
        <f>IF( Checks!B$21=1,AO12/'ALFAM2 model'!F$6*100,-999)</f>
        <v>18.667539100978249</v>
      </c>
      <c r="AQ12" s="26">
        <f t="shared" si="12"/>
        <v>0.27724846057792263</v>
      </c>
      <c r="AR12" s="26">
        <f>IF( Checks!B$21=1,V12*AI12+X12*AH12,-999)</f>
        <v>0.25503173744643975</v>
      </c>
      <c r="AS12" s="63">
        <f>100*AR12/'ALFAM2 model'!$F$6</f>
        <v>0.53131611968008285</v>
      </c>
      <c r="AT12" s="1"/>
      <c r="AU12" s="1"/>
      <c r="AV12" s="1"/>
      <c r="AW12" s="1"/>
      <c r="AX12" s="1"/>
      <c r="AY12" s="1"/>
      <c r="AZ12" s="1"/>
    </row>
    <row r="13" spans="1:52" ht="12.75" customHeight="1" x14ac:dyDescent="0.2">
      <c r="A13" s="1"/>
      <c r="B13" s="18">
        <f>B$4+(B$25-B$4)/21*COUNT(E$5:E13)</f>
        <v>18</v>
      </c>
      <c r="C13" s="18">
        <f>IF(Checks!B$21=1,B13,"")</f>
        <v>18</v>
      </c>
      <c r="D13" s="19">
        <f>IF('ALFAM2 model'!$C$9=D$2, 1,0)</f>
        <v>0</v>
      </c>
      <c r="E13" s="19">
        <f>IF('ALFAM2 model'!$C$8=E$2, 1,0)</f>
        <v>0</v>
      </c>
      <c r="F13" s="19">
        <f>IF('ALFAM2 model'!$C$8=F$2, 1,0)</f>
        <v>1</v>
      </c>
      <c r="G13" s="19">
        <f>IF('ALFAM2 model'!$C$8=G$2, 1,0)</f>
        <v>0</v>
      </c>
      <c r="H13" s="19">
        <f>IF('ALFAM2 model'!$C$8=H$2, 1,0)</f>
        <v>0</v>
      </c>
      <c r="I13" s="19">
        <f>IF('ALFAM2 model'!$C$8=I$2, 1,0)</f>
        <v>0</v>
      </c>
      <c r="J13" s="19">
        <f>'ALFAM2 model'!C$10-J$3</f>
        <v>0</v>
      </c>
      <c r="K13" s="19">
        <f>'ALFAM2 model'!C$11-K$3</f>
        <v>0</v>
      </c>
      <c r="L13" s="19"/>
      <c r="M13" s="19"/>
      <c r="N13" s="19">
        <f>IF(H13+I13=0,'ALFAM2 model'!C$6-N$3,0)</f>
        <v>40</v>
      </c>
      <c r="O13" s="19">
        <f>'ALFAM2 model'!C$12-O$3</f>
        <v>0</v>
      </c>
      <c r="P13" s="19">
        <f>SQRT('ALFAM2 model'!C$13)-Calculations!P$3</f>
        <v>0</v>
      </c>
      <c r="Q13" s="19">
        <f>'ALFAM2 model'!C$14-Calculations!Q$3</f>
        <v>0</v>
      </c>
      <c r="R13" s="20">
        <f>B13*'ALFAM2 model'!C$14</f>
        <v>0</v>
      </c>
      <c r="S13" s="19"/>
      <c r="T13" s="21">
        <f>Parameters!B$2+Parameters!B$3*H13+Parameters!B$4*I13+Parameters!B$5*N13+Parameters!B$7*J13+Parameters!B$6*D13</f>
        <v>0.45305450586178198</v>
      </c>
      <c r="U13" s="22">
        <f t="shared" si="0"/>
        <v>0.61136522417442241</v>
      </c>
      <c r="V13" s="22">
        <f>10^(Parameters!B$8+Parameters!B$9*E13+Parameters!B$10*G13+Parameters!B$11*J13+Parameters!B$12*K13+Parameters!B$13*0+Parameters!B$14*O13+Parameters!B$15*P13)</f>
        <v>3.5383548177916092E-2</v>
      </c>
      <c r="W13" s="22">
        <f>10^(Parameters!B$16+Parameters!B$17*Calculations!Q13)</f>
        <v>6.7681089078326234E-2</v>
      </c>
      <c r="X13" s="22">
        <f>10^(Parameters!B$18+Parameters!B$19*E13+Parameters!B$20*H13+Parameters!B$21*I13+Parameters!B$22*L13+Parameters!B$23*M13+Parameters!B$24*K13+Parameters!B$25*O13+Parameters!B$26*R13)</f>
        <v>2.0497567964327342E-3</v>
      </c>
      <c r="Y13" s="22">
        <f>10^(Parameters!B$29+Parameters!B$30*Q13)</f>
        <v>1.5848931924611124E-2</v>
      </c>
      <c r="Z13" s="21"/>
      <c r="AA13" s="17">
        <v>1</v>
      </c>
      <c r="AB13" s="19"/>
      <c r="AC13" s="18">
        <f t="shared" si="4"/>
        <v>2</v>
      </c>
      <c r="AD13" s="23"/>
      <c r="AE13" s="23">
        <f t="shared" si="10"/>
        <v>0.10306463725624232</v>
      </c>
      <c r="AF13" s="23">
        <f t="shared" si="11"/>
        <v>1.7898688721043859E-2</v>
      </c>
      <c r="AG13" s="23">
        <f t="shared" si="5"/>
        <v>8.516594853519846E-2</v>
      </c>
      <c r="AH13" s="23">
        <f t="shared" si="6"/>
        <v>26.766021034933786</v>
      </c>
      <c r="AI13" s="23">
        <f t="shared" si="7"/>
        <v>4.5904441777601539</v>
      </c>
      <c r="AJ13" s="23">
        <f t="shared" si="8"/>
        <v>0.36075726623767806</v>
      </c>
      <c r="AK13" s="23">
        <f t="shared" si="9"/>
        <v>0.11033325956504304</v>
      </c>
      <c r="AL13" s="23">
        <f t="shared" si="1"/>
        <v>26.766021034933786</v>
      </c>
      <c r="AM13" s="25">
        <f t="shared" si="2"/>
        <v>4.5904441777601539</v>
      </c>
      <c r="AN13" s="25">
        <f t="shared" si="3"/>
        <v>0.47109052580272109</v>
      </c>
      <c r="AO13" s="23">
        <f>IF(Checks!B$21=1,AO12+AN13,-999)</f>
        <v>9.4315092942722814</v>
      </c>
      <c r="AP13" s="26">
        <f>IF( Checks!B$21=1,AO13/'ALFAM2 model'!F$6*100,-999)</f>
        <v>19.648977696400586</v>
      </c>
      <c r="AQ13" s="26">
        <f t="shared" si="12"/>
        <v>0.23554526290136035</v>
      </c>
      <c r="AR13" s="26">
        <f>IF( Checks!B$21=1,V13*AI13+X13*AH13,-999)</f>
        <v>0.21729003625162788</v>
      </c>
      <c r="AS13" s="63">
        <f>100*AR13/'ALFAM2 model'!$F$6</f>
        <v>0.45268757552422473</v>
      </c>
      <c r="AT13" s="1"/>
      <c r="AU13" s="1"/>
      <c r="AV13" s="1"/>
      <c r="AW13" s="1"/>
      <c r="AX13" s="1"/>
      <c r="AY13" s="1"/>
      <c r="AZ13" s="1"/>
    </row>
    <row r="14" spans="1:52" ht="12.75" customHeight="1" x14ac:dyDescent="0.2">
      <c r="A14" s="1"/>
      <c r="B14" s="18">
        <f>B$4+(B$25-B$4)/21*COUNT(E$5:E14)</f>
        <v>20</v>
      </c>
      <c r="C14" s="18">
        <f>IF(Checks!B$21=1,B14,"")</f>
        <v>20</v>
      </c>
      <c r="D14" s="19">
        <f>IF('ALFAM2 model'!$C$9=D$2, 1,0)</f>
        <v>0</v>
      </c>
      <c r="E14" s="19">
        <f>IF('ALFAM2 model'!$C$8=E$2, 1,0)</f>
        <v>0</v>
      </c>
      <c r="F14" s="19">
        <f>IF('ALFAM2 model'!$C$8=F$2, 1,0)</f>
        <v>1</v>
      </c>
      <c r="G14" s="19">
        <f>IF('ALFAM2 model'!$C$8=G$2, 1,0)</f>
        <v>0</v>
      </c>
      <c r="H14" s="19">
        <f>IF('ALFAM2 model'!$C$8=H$2, 1,0)</f>
        <v>0</v>
      </c>
      <c r="I14" s="19">
        <f>IF('ALFAM2 model'!$C$8=I$2, 1,0)</f>
        <v>0</v>
      </c>
      <c r="J14" s="19">
        <f>'ALFAM2 model'!C$10-J$3</f>
        <v>0</v>
      </c>
      <c r="K14" s="19">
        <f>'ALFAM2 model'!C$11-K$3</f>
        <v>0</v>
      </c>
      <c r="L14" s="19"/>
      <c r="M14" s="19"/>
      <c r="N14" s="19">
        <f>IF(H14+I14=0,'ALFAM2 model'!C$6-N$3,0)</f>
        <v>40</v>
      </c>
      <c r="O14" s="19">
        <f>'ALFAM2 model'!C$12-O$3</f>
        <v>0</v>
      </c>
      <c r="P14" s="19">
        <f>SQRT('ALFAM2 model'!C$13)-Calculations!P$3</f>
        <v>0</v>
      </c>
      <c r="Q14" s="19">
        <f>'ALFAM2 model'!C$14-Calculations!Q$3</f>
        <v>0</v>
      </c>
      <c r="R14" s="20">
        <f>B14*'ALFAM2 model'!C$14</f>
        <v>0</v>
      </c>
      <c r="S14" s="19"/>
      <c r="T14" s="21">
        <f>Parameters!B$2+Parameters!B$3*H14+Parameters!B$4*I14+Parameters!B$5*N14+Parameters!B$7*J14+Parameters!B$6*D14</f>
        <v>0.45305450586178198</v>
      </c>
      <c r="U14" s="22">
        <f t="shared" si="0"/>
        <v>0.61136522417442241</v>
      </c>
      <c r="V14" s="22">
        <f>10^(Parameters!B$8+Parameters!B$9*E14+Parameters!B$10*G14+Parameters!B$11*J14+Parameters!B$12*K14+Parameters!B$13*0+Parameters!B$14*O14+Parameters!B$15*P14)</f>
        <v>3.5383548177916092E-2</v>
      </c>
      <c r="W14" s="22">
        <f>10^(Parameters!B$16+Parameters!B$17*Calculations!Q14)</f>
        <v>6.7681089078326234E-2</v>
      </c>
      <c r="X14" s="22">
        <f>10^(Parameters!B$18+Parameters!B$19*E14+Parameters!B$20*H14+Parameters!B$21*I14+Parameters!B$22*L14+Parameters!B$23*M14+Parameters!B$24*K14+Parameters!B$25*O14+Parameters!B$26*R14)</f>
        <v>2.0497567964327342E-3</v>
      </c>
      <c r="Y14" s="22">
        <f>10^(Parameters!B$29+Parameters!B$30*Q14)</f>
        <v>1.5848931924611124E-2</v>
      </c>
      <c r="Z14" s="21"/>
      <c r="AA14" s="17">
        <v>1</v>
      </c>
      <c r="AB14" s="19"/>
      <c r="AC14" s="18">
        <f t="shared" si="4"/>
        <v>2</v>
      </c>
      <c r="AD14" s="23"/>
      <c r="AE14" s="23">
        <f t="shared" si="10"/>
        <v>0.10306463725624232</v>
      </c>
      <c r="AF14" s="23">
        <f t="shared" si="11"/>
        <v>1.7898688721043859E-2</v>
      </c>
      <c r="AG14" s="23">
        <f t="shared" si="5"/>
        <v>8.516594853519846E-2</v>
      </c>
      <c r="AH14" s="23">
        <f t="shared" si="6"/>
        <v>26.376057714089459</v>
      </c>
      <c r="AI14" s="23">
        <f t="shared" si="7"/>
        <v>3.7353723870333568</v>
      </c>
      <c r="AJ14" s="23">
        <f t="shared" si="8"/>
        <v>0.29355824372171957</v>
      </c>
      <c r="AK14" s="23">
        <f t="shared" si="9"/>
        <v>0.10896307583861395</v>
      </c>
      <c r="AL14" s="23">
        <f t="shared" si="1"/>
        <v>26.376057714089459</v>
      </c>
      <c r="AM14" s="25">
        <f t="shared" si="2"/>
        <v>3.7353723870333568</v>
      </c>
      <c r="AN14" s="25">
        <f t="shared" si="3"/>
        <v>0.40252131956033355</v>
      </c>
      <c r="AO14" s="23">
        <f>IF(Checks!B$21=1,AO13+AN14,-999)</f>
        <v>9.8340306138326152</v>
      </c>
      <c r="AP14" s="26">
        <f>IF( Checks!B$21=1,AO14/'ALFAM2 model'!F$6*100,-999)</f>
        <v>20.48756377881795</v>
      </c>
      <c r="AQ14" s="26">
        <f t="shared" si="12"/>
        <v>0.20126065978016694</v>
      </c>
      <c r="AR14" s="26">
        <f>IF( Checks!B$21=1,V14*AI14+X14*AH14,-999)</f>
        <v>0.18623523238160916</v>
      </c>
      <c r="AS14" s="63">
        <f>100*AR14/'ALFAM2 model'!$F$6</f>
        <v>0.38799006746168579</v>
      </c>
      <c r="AT14" s="1"/>
      <c r="AU14" s="1"/>
      <c r="AV14" s="1"/>
      <c r="AW14" s="1"/>
      <c r="AX14" s="1"/>
      <c r="AY14" s="1"/>
      <c r="AZ14" s="1"/>
    </row>
    <row r="15" spans="1:52" ht="12.75" customHeight="1" x14ac:dyDescent="0.2">
      <c r="A15" s="1"/>
      <c r="B15" s="18">
        <f>B$4+(B$25-B$4)/21*COUNT(E$5:E15)</f>
        <v>22</v>
      </c>
      <c r="C15" s="18">
        <f>IF(Checks!B$21=1,B15,"")</f>
        <v>22</v>
      </c>
      <c r="D15" s="19">
        <f>IF('ALFAM2 model'!$C$9=D$2, 1,0)</f>
        <v>0</v>
      </c>
      <c r="E15" s="19">
        <f>IF('ALFAM2 model'!$C$8=E$2, 1,0)</f>
        <v>0</v>
      </c>
      <c r="F15" s="19">
        <f>IF('ALFAM2 model'!$C$8=F$2, 1,0)</f>
        <v>1</v>
      </c>
      <c r="G15" s="19">
        <f>IF('ALFAM2 model'!$C$8=G$2, 1,0)</f>
        <v>0</v>
      </c>
      <c r="H15" s="19">
        <f>IF('ALFAM2 model'!$C$8=H$2, 1,0)</f>
        <v>0</v>
      </c>
      <c r="I15" s="19">
        <f>IF('ALFAM2 model'!$C$8=I$2, 1,0)</f>
        <v>0</v>
      </c>
      <c r="J15" s="19">
        <f>'ALFAM2 model'!C$10-J$3</f>
        <v>0</v>
      </c>
      <c r="K15" s="19">
        <f>'ALFAM2 model'!C$11-K$3</f>
        <v>0</v>
      </c>
      <c r="L15" s="19"/>
      <c r="M15" s="19"/>
      <c r="N15" s="19">
        <f>IF(H15+I15=0,'ALFAM2 model'!C$6-N$3,0)</f>
        <v>40</v>
      </c>
      <c r="O15" s="19">
        <f>'ALFAM2 model'!C$12-O$3</f>
        <v>0</v>
      </c>
      <c r="P15" s="19">
        <f>SQRT('ALFAM2 model'!C$13)-Calculations!P$3</f>
        <v>0</v>
      </c>
      <c r="Q15" s="19">
        <f>'ALFAM2 model'!C$14-Calculations!Q$3</f>
        <v>0</v>
      </c>
      <c r="R15" s="20">
        <f>B15*'ALFAM2 model'!C$14</f>
        <v>0</v>
      </c>
      <c r="S15" s="19"/>
      <c r="T15" s="21">
        <f>Parameters!B$2+Parameters!B$3*H15+Parameters!B$4*I15+Parameters!B$5*N15+Parameters!B$7*J15+Parameters!B$6*D15</f>
        <v>0.45305450586178198</v>
      </c>
      <c r="U15" s="22">
        <f t="shared" si="0"/>
        <v>0.61136522417442241</v>
      </c>
      <c r="V15" s="22">
        <f>10^(Parameters!B$8+Parameters!B$9*E15+Parameters!B$10*G15+Parameters!B$11*J15+Parameters!B$12*K15+Parameters!B$13*0+Parameters!B$14*O15+Parameters!B$15*P15)</f>
        <v>3.5383548177916092E-2</v>
      </c>
      <c r="W15" s="22">
        <f>10^(Parameters!B$16+Parameters!B$17*Calculations!Q15)</f>
        <v>6.7681089078326234E-2</v>
      </c>
      <c r="X15" s="22">
        <f>10^(Parameters!B$18+Parameters!B$19*E15+Parameters!B$20*H15+Parameters!B$21*I15+Parameters!B$22*L15+Parameters!B$23*M15+Parameters!B$24*K15+Parameters!B$25*O15+Parameters!B$26*R15)</f>
        <v>2.0497567964327342E-3</v>
      </c>
      <c r="Y15" s="22">
        <f>10^(Parameters!B$29+Parameters!B$30*Q15)</f>
        <v>1.5848931924611124E-2</v>
      </c>
      <c r="Z15" s="21"/>
      <c r="AA15" s="17">
        <v>1</v>
      </c>
      <c r="AB15" s="19"/>
      <c r="AC15" s="18">
        <f t="shared" si="4"/>
        <v>2</v>
      </c>
      <c r="AD15" s="23"/>
      <c r="AE15" s="23">
        <f t="shared" si="10"/>
        <v>0.10306463725624232</v>
      </c>
      <c r="AF15" s="23">
        <f t="shared" si="11"/>
        <v>1.7898688721043859E-2</v>
      </c>
      <c r="AG15" s="23">
        <f t="shared" si="5"/>
        <v>8.516594853519846E-2</v>
      </c>
      <c r="AH15" s="23">
        <f t="shared" si="6"/>
        <v>25.897125916572399</v>
      </c>
      <c r="AI15" s="23">
        <f t="shared" si="7"/>
        <v>3.0395766356142606</v>
      </c>
      <c r="AJ15" s="23">
        <f t="shared" si="8"/>
        <v>0.23887652591370065</v>
      </c>
      <c r="AK15" s="23">
        <f t="shared" si="9"/>
        <v>0.1071736049933905</v>
      </c>
      <c r="AL15" s="23">
        <f t="shared" si="1"/>
        <v>25.897125916572399</v>
      </c>
      <c r="AM15" s="25">
        <f t="shared" si="2"/>
        <v>3.0395766356142606</v>
      </c>
      <c r="AN15" s="25">
        <f t="shared" si="3"/>
        <v>0.34605013090709114</v>
      </c>
      <c r="AO15" s="23">
        <f>IF(Checks!B$21=1,AO14+AN15,-999)</f>
        <v>10.180080744739707</v>
      </c>
      <c r="AP15" s="26">
        <f>IF( Checks!B$21=1,AO15/'ALFAM2 model'!F$6*100,-999)</f>
        <v>21.208501551541055</v>
      </c>
      <c r="AQ15" s="26">
        <f t="shared" si="12"/>
        <v>0.17302506545354568</v>
      </c>
      <c r="AR15" s="26">
        <f>IF( Checks!B$21=1,V15*AI15+X15*AH15,-999)</f>
        <v>0.16063381618229389</v>
      </c>
      <c r="AS15" s="63">
        <f>100*AR15/'ALFAM2 model'!$F$6</f>
        <v>0.33465378371311227</v>
      </c>
      <c r="AT15" s="1"/>
      <c r="AU15" s="1"/>
      <c r="AV15" s="1"/>
      <c r="AW15" s="1"/>
      <c r="AX15" s="1"/>
      <c r="AY15" s="1"/>
      <c r="AZ15" s="1"/>
    </row>
    <row r="16" spans="1:52" ht="12.75" customHeight="1" x14ac:dyDescent="0.2">
      <c r="A16" s="1"/>
      <c r="B16" s="18">
        <f>B$4+(B$25-B$4)/21*COUNT(E$5:E16)</f>
        <v>24</v>
      </c>
      <c r="C16" s="18">
        <f>IF(Checks!B$21=1,B16,"")</f>
        <v>24</v>
      </c>
      <c r="D16" s="19">
        <f>IF('ALFAM2 model'!$C$9=D$2, 1,0)</f>
        <v>0</v>
      </c>
      <c r="E16" s="19">
        <f>IF('ALFAM2 model'!$C$8=E$2, 1,0)</f>
        <v>0</v>
      </c>
      <c r="F16" s="19">
        <f>IF('ALFAM2 model'!$C$8=F$2, 1,0)</f>
        <v>1</v>
      </c>
      <c r="G16" s="19">
        <f>IF('ALFAM2 model'!$C$8=G$2, 1,0)</f>
        <v>0</v>
      </c>
      <c r="H16" s="19">
        <f>IF('ALFAM2 model'!$C$8=H$2, 1,0)</f>
        <v>0</v>
      </c>
      <c r="I16" s="19">
        <f>IF('ALFAM2 model'!$C$8=I$2, 1,0)</f>
        <v>0</v>
      </c>
      <c r="J16" s="19">
        <f>'ALFAM2 model'!C$10-J$3</f>
        <v>0</v>
      </c>
      <c r="K16" s="19">
        <f>'ALFAM2 model'!C$11-K$3</f>
        <v>0</v>
      </c>
      <c r="L16" s="19"/>
      <c r="M16" s="19"/>
      <c r="N16" s="19">
        <f>IF(H16+I16=0,'ALFAM2 model'!C$6-N$3,0)</f>
        <v>40</v>
      </c>
      <c r="O16" s="19">
        <f>'ALFAM2 model'!C$12-O$3</f>
        <v>0</v>
      </c>
      <c r="P16" s="19">
        <f>SQRT('ALFAM2 model'!C$13)-Calculations!P$3</f>
        <v>0</v>
      </c>
      <c r="Q16" s="19">
        <f>'ALFAM2 model'!C$14-Calculations!Q$3</f>
        <v>0</v>
      </c>
      <c r="R16" s="20">
        <f>B16*'ALFAM2 model'!C$14</f>
        <v>0</v>
      </c>
      <c r="S16" s="19"/>
      <c r="T16" s="21">
        <f>Parameters!B$2+Parameters!B$3*H16+Parameters!B$4*I16+Parameters!B$5*N16+Parameters!B$7*J16+Parameters!B$6*D16</f>
        <v>0.45305450586178198</v>
      </c>
      <c r="U16" s="22">
        <f t="shared" si="0"/>
        <v>0.61136522417442241</v>
      </c>
      <c r="V16" s="22">
        <f>10^(Parameters!B$8+Parameters!B$9*E16+Parameters!B$10*G16+Parameters!B$11*J16+Parameters!B$12*K16+Parameters!B$13*0+Parameters!B$14*O16+Parameters!B$15*P16)</f>
        <v>3.5383548177916092E-2</v>
      </c>
      <c r="W16" s="22">
        <f>10^(Parameters!B$16+Parameters!B$17*Calculations!Q16)</f>
        <v>6.7681089078326234E-2</v>
      </c>
      <c r="X16" s="22">
        <f>10^(Parameters!B$18+Parameters!B$19*E16+Parameters!B$20*H16+Parameters!B$21*I16+Parameters!B$22*L16+Parameters!B$23*M16+Parameters!B$24*K16+Parameters!B$25*O16+Parameters!B$26*R16)</f>
        <v>2.0497567964327342E-3</v>
      </c>
      <c r="Y16" s="22">
        <f>10^(Parameters!B$29+Parameters!B$30*Q16)</f>
        <v>1.5848931924611124E-2</v>
      </c>
      <c r="Z16" s="21"/>
      <c r="AA16" s="17">
        <v>1</v>
      </c>
      <c r="AB16" s="19"/>
      <c r="AC16" s="18">
        <f t="shared" si="4"/>
        <v>2</v>
      </c>
      <c r="AD16" s="23"/>
      <c r="AE16" s="23">
        <f t="shared" si="10"/>
        <v>0.10306463725624232</v>
      </c>
      <c r="AF16" s="23">
        <f t="shared" si="11"/>
        <v>1.7898688721043859E-2</v>
      </c>
      <c r="AG16" s="23">
        <f t="shared" si="5"/>
        <v>8.516594853519846E-2</v>
      </c>
      <c r="AH16" s="23">
        <f t="shared" si="6"/>
        <v>25.351480802283607</v>
      </c>
      <c r="AI16" s="23">
        <f t="shared" si="7"/>
        <v>2.4733882372326921</v>
      </c>
      <c r="AJ16" s="23">
        <f t="shared" si="8"/>
        <v>0.19438048786901443</v>
      </c>
      <c r="AK16" s="23">
        <f t="shared" si="9"/>
        <v>0.10506666730190821</v>
      </c>
      <c r="AL16" s="23">
        <f t="shared" si="1"/>
        <v>25.351480802283607</v>
      </c>
      <c r="AM16" s="25">
        <f t="shared" si="2"/>
        <v>2.4733882372326921</v>
      </c>
      <c r="AN16" s="25">
        <f t="shared" si="3"/>
        <v>0.29944715517092263</v>
      </c>
      <c r="AO16" s="23">
        <f>IF(Checks!B$21=1,AO15+AN16,-999)</f>
        <v>10.479527899910629</v>
      </c>
      <c r="AP16" s="26">
        <f>IF( Checks!B$21=1,AO16/'ALFAM2 model'!F$6*100,-999)</f>
        <v>21.832349791480475</v>
      </c>
      <c r="AQ16" s="26">
        <f t="shared" si="12"/>
        <v>0.14972357758546107</v>
      </c>
      <c r="AR16" s="26">
        <f>IF( Checks!B$21=1,V16*AI16+X16*AH16,-999)</f>
        <v>0.13948162192892871</v>
      </c>
      <c r="AS16" s="63">
        <f>100*AR16/'ALFAM2 model'!$F$6</f>
        <v>0.29058671235193484</v>
      </c>
      <c r="AT16" s="1"/>
      <c r="AU16" s="1"/>
      <c r="AV16" s="1"/>
      <c r="AW16" s="1"/>
      <c r="AX16" s="1"/>
      <c r="AY16" s="1"/>
      <c r="AZ16" s="1"/>
    </row>
    <row r="17" spans="1:52" ht="12.75" customHeight="1" x14ac:dyDescent="0.2">
      <c r="A17" s="1"/>
      <c r="B17" s="18">
        <f>B$4+(B$25-B$4)/21*COUNT(E$5:E17)</f>
        <v>26</v>
      </c>
      <c r="C17" s="18">
        <f>IF(Checks!B$21=1,B17,"")</f>
        <v>26</v>
      </c>
      <c r="D17" s="19">
        <f>IF('ALFAM2 model'!$C$9=D$2, 1,0)</f>
        <v>0</v>
      </c>
      <c r="E17" s="19">
        <f>IF('ALFAM2 model'!$C$8=E$2, 1,0)</f>
        <v>0</v>
      </c>
      <c r="F17" s="19">
        <f>IF('ALFAM2 model'!$C$8=F$2, 1,0)</f>
        <v>1</v>
      </c>
      <c r="G17" s="19">
        <f>IF('ALFAM2 model'!$C$8=G$2, 1,0)</f>
        <v>0</v>
      </c>
      <c r="H17" s="19">
        <f>IF('ALFAM2 model'!$C$8=H$2, 1,0)</f>
        <v>0</v>
      </c>
      <c r="I17" s="19">
        <f>IF('ALFAM2 model'!$C$8=I$2, 1,0)</f>
        <v>0</v>
      </c>
      <c r="J17" s="19">
        <f>'ALFAM2 model'!C$10-J$3</f>
        <v>0</v>
      </c>
      <c r="K17" s="19">
        <f>'ALFAM2 model'!C$11-K$3</f>
        <v>0</v>
      </c>
      <c r="L17" s="19"/>
      <c r="M17" s="19"/>
      <c r="N17" s="19">
        <f>IF(H17+I17=0,'ALFAM2 model'!C$6-N$3,0)</f>
        <v>40</v>
      </c>
      <c r="O17" s="19">
        <f>'ALFAM2 model'!C$12-O$3</f>
        <v>0</v>
      </c>
      <c r="P17" s="19">
        <f>SQRT('ALFAM2 model'!C$13)-Calculations!P$3</f>
        <v>0</v>
      </c>
      <c r="Q17" s="19">
        <f>'ALFAM2 model'!C$14-Calculations!Q$3</f>
        <v>0</v>
      </c>
      <c r="R17" s="20">
        <f>B17*'ALFAM2 model'!C$14</f>
        <v>0</v>
      </c>
      <c r="S17" s="19"/>
      <c r="T17" s="21">
        <f>Parameters!B$2+Parameters!B$3*H17+Parameters!B$4*I17+Parameters!B$5*N17+Parameters!B$7*J17+Parameters!B$6*D17</f>
        <v>0.45305450586178198</v>
      </c>
      <c r="U17" s="22">
        <f t="shared" si="0"/>
        <v>0.61136522417442241</v>
      </c>
      <c r="V17" s="22">
        <f>10^(Parameters!B$8+Parameters!B$9*E17+Parameters!B$10*G17+Parameters!B$11*J17+Parameters!B$12*K17+Parameters!B$13*0+Parameters!B$14*O17+Parameters!B$15*P17)</f>
        <v>3.5383548177916092E-2</v>
      </c>
      <c r="W17" s="22">
        <f>10^(Parameters!B$16+Parameters!B$17*Calculations!Q17)</f>
        <v>6.7681089078326234E-2</v>
      </c>
      <c r="X17" s="22">
        <f>10^(Parameters!B$18+Parameters!B$19*E17+Parameters!B$20*H17+Parameters!B$21*I17+Parameters!B$22*L17+Parameters!B$23*M17+Parameters!B$24*K17+Parameters!B$25*O17+Parameters!B$26*R17)</f>
        <v>2.0497567964327342E-3</v>
      </c>
      <c r="Y17" s="22">
        <f>10^(Parameters!B$29+Parameters!B$30*Q17)</f>
        <v>1.5848931924611124E-2</v>
      </c>
      <c r="Z17" s="21"/>
      <c r="AA17" s="17">
        <v>1</v>
      </c>
      <c r="AB17" s="19"/>
      <c r="AC17" s="18">
        <f t="shared" si="4"/>
        <v>2</v>
      </c>
      <c r="AD17" s="23"/>
      <c r="AE17" s="23">
        <f t="shared" si="10"/>
        <v>0.10306463725624232</v>
      </c>
      <c r="AF17" s="23">
        <f t="shared" si="11"/>
        <v>1.7898688721043859E-2</v>
      </c>
      <c r="AG17" s="23">
        <f t="shared" si="5"/>
        <v>8.516594853519846E-2</v>
      </c>
      <c r="AH17" s="23">
        <f t="shared" si="6"/>
        <v>24.757032183475168</v>
      </c>
      <c r="AI17" s="23">
        <f t="shared" si="7"/>
        <v>2.0126649548497872</v>
      </c>
      <c r="AJ17" s="23">
        <f t="shared" si="8"/>
        <v>0.15817282137570221</v>
      </c>
      <c r="AK17" s="23">
        <f t="shared" si="9"/>
        <v>0.10272428270593426</v>
      </c>
      <c r="AL17" s="23">
        <f t="shared" si="1"/>
        <v>24.757032183475168</v>
      </c>
      <c r="AM17" s="25">
        <f t="shared" si="2"/>
        <v>2.0126649548497872</v>
      </c>
      <c r="AN17" s="25">
        <f t="shared" si="3"/>
        <v>0.26089710408163647</v>
      </c>
      <c r="AO17" s="23">
        <f>IF(Checks!B$21=1,AO16+AN17,-999)</f>
        <v>10.740425003992264</v>
      </c>
      <c r="AP17" s="26">
        <f>IF( Checks!B$21=1,AO17/'ALFAM2 model'!F$6*100,-999)</f>
        <v>22.375885424983885</v>
      </c>
      <c r="AQ17" s="26">
        <f t="shared" si="12"/>
        <v>0.13044855204081784</v>
      </c>
      <c r="AR17" s="26">
        <f>IF( Checks!B$21=1,V17*AI17+X17*AH17,-999)</f>
        <v>0.12196112237351292</v>
      </c>
      <c r="AS17" s="63">
        <f>100*AR17/'ALFAM2 model'!$F$6</f>
        <v>0.25408567161148526</v>
      </c>
      <c r="AT17" s="1"/>
      <c r="AU17" s="1"/>
      <c r="AV17" s="1"/>
      <c r="AW17" s="1"/>
      <c r="AX17" s="1"/>
      <c r="AY17" s="1"/>
      <c r="AZ17" s="1"/>
    </row>
    <row r="18" spans="1:52" ht="12.75" customHeight="1" x14ac:dyDescent="0.2">
      <c r="A18" s="1"/>
      <c r="B18" s="18">
        <f>B$4+(B$25-B$4)/21*COUNT(E$5:E18)</f>
        <v>28</v>
      </c>
      <c r="C18" s="18">
        <f>IF(Checks!B$21=1,B18,"")</f>
        <v>28</v>
      </c>
      <c r="D18" s="19">
        <f>IF('ALFAM2 model'!$C$9=D$2, 1,0)</f>
        <v>0</v>
      </c>
      <c r="E18" s="19">
        <f>IF('ALFAM2 model'!$C$8=E$2, 1,0)</f>
        <v>0</v>
      </c>
      <c r="F18" s="19">
        <f>IF('ALFAM2 model'!$C$8=F$2, 1,0)</f>
        <v>1</v>
      </c>
      <c r="G18" s="19">
        <f>IF('ALFAM2 model'!$C$8=G$2, 1,0)</f>
        <v>0</v>
      </c>
      <c r="H18" s="19">
        <f>IF('ALFAM2 model'!$C$8=H$2, 1,0)</f>
        <v>0</v>
      </c>
      <c r="I18" s="19">
        <f>IF('ALFAM2 model'!$C$8=I$2, 1,0)</f>
        <v>0</v>
      </c>
      <c r="J18" s="19">
        <f>'ALFAM2 model'!C$10-J$3</f>
        <v>0</v>
      </c>
      <c r="K18" s="19">
        <f>'ALFAM2 model'!C$11-K$3</f>
        <v>0</v>
      </c>
      <c r="L18" s="19"/>
      <c r="M18" s="19"/>
      <c r="N18" s="19">
        <f>IF(H18+I18=0,'ALFAM2 model'!C$6-N$3,0)</f>
        <v>40</v>
      </c>
      <c r="O18" s="19">
        <f>'ALFAM2 model'!C$12-O$3</f>
        <v>0</v>
      </c>
      <c r="P18" s="19">
        <f>SQRT('ALFAM2 model'!C$13)-Calculations!P$3</f>
        <v>0</v>
      </c>
      <c r="Q18" s="19">
        <f>'ALFAM2 model'!C$14-Calculations!Q$3</f>
        <v>0</v>
      </c>
      <c r="R18" s="20">
        <f>B18*'ALFAM2 model'!C$14</f>
        <v>0</v>
      </c>
      <c r="S18" s="19"/>
      <c r="T18" s="21">
        <f>Parameters!B$2+Parameters!B$3*H18+Parameters!B$4*I18+Parameters!B$5*N18+Parameters!B$7*J18+Parameters!B$6*D18</f>
        <v>0.45305450586178198</v>
      </c>
      <c r="U18" s="22">
        <f t="shared" si="0"/>
        <v>0.61136522417442241</v>
      </c>
      <c r="V18" s="22">
        <f>10^(Parameters!B$8+Parameters!B$9*E18+Parameters!B$10*G18+Parameters!B$11*J18+Parameters!B$12*K18+Parameters!B$13*0+Parameters!B$14*O18+Parameters!B$15*P18)</f>
        <v>3.5383548177916092E-2</v>
      </c>
      <c r="W18" s="22">
        <f>10^(Parameters!B$16+Parameters!B$17*Calculations!Q18)</f>
        <v>6.7681089078326234E-2</v>
      </c>
      <c r="X18" s="22">
        <f>10^(Parameters!B$18+Parameters!B$19*E18+Parameters!B$20*H18+Parameters!B$21*I18+Parameters!B$22*L18+Parameters!B$23*M18+Parameters!B$24*K18+Parameters!B$25*O18+Parameters!B$26*R18)</f>
        <v>2.0497567964327342E-3</v>
      </c>
      <c r="Y18" s="22">
        <f>10^(Parameters!B$29+Parameters!B$30*Q18)</f>
        <v>1.5848931924611124E-2</v>
      </c>
      <c r="Z18" s="21"/>
      <c r="AA18" s="17">
        <v>1</v>
      </c>
      <c r="AB18" s="19"/>
      <c r="AC18" s="18">
        <f t="shared" si="4"/>
        <v>2</v>
      </c>
      <c r="AD18" s="23"/>
      <c r="AE18" s="23">
        <f t="shared" si="10"/>
        <v>0.10306463725624232</v>
      </c>
      <c r="AF18" s="23">
        <f t="shared" si="11"/>
        <v>1.7898688721043859E-2</v>
      </c>
      <c r="AG18" s="23">
        <f t="shared" si="5"/>
        <v>8.516594853519846E-2</v>
      </c>
      <c r="AH18" s="23">
        <f t="shared" si="6"/>
        <v>24.128160968818328</v>
      </c>
      <c r="AI18" s="23">
        <f t="shared" si="7"/>
        <v>1.6377615772171239</v>
      </c>
      <c r="AJ18" s="23">
        <f t="shared" si="8"/>
        <v>0.12870963385383055</v>
      </c>
      <c r="AK18" s="23">
        <f t="shared" si="9"/>
        <v>0.10021238839495497</v>
      </c>
      <c r="AL18" s="23">
        <f t="shared" si="1"/>
        <v>24.128160968818328</v>
      </c>
      <c r="AM18" s="25">
        <f t="shared" si="2"/>
        <v>1.6377615772171239</v>
      </c>
      <c r="AN18" s="25">
        <f t="shared" si="3"/>
        <v>0.22892202224878552</v>
      </c>
      <c r="AO18" s="23">
        <f>IF(Checks!B$21=1,AO17+AN18,-999)</f>
        <v>10.969347026241049</v>
      </c>
      <c r="AP18" s="26">
        <f>IF( Checks!B$21=1,AO18/'ALFAM2 model'!F$6*100,-999)</f>
        <v>22.852806304668853</v>
      </c>
      <c r="AQ18" s="26">
        <f t="shared" si="12"/>
        <v>0.11446101112439244</v>
      </c>
      <c r="AR18" s="26">
        <f>IF( Checks!B$21=1,V18*AI18+X18*AH18,-999)</f>
        <v>0.10740667760266034</v>
      </c>
      <c r="AS18" s="63">
        <f>100*AR18/'ALFAM2 model'!$F$6</f>
        <v>0.22376391167220908</v>
      </c>
      <c r="AT18" s="1"/>
      <c r="AU18" s="1"/>
      <c r="AV18" s="1"/>
      <c r="AW18" s="1"/>
      <c r="AX18" s="1"/>
      <c r="AY18" s="1"/>
      <c r="AZ18" s="1"/>
    </row>
    <row r="19" spans="1:52" ht="12.75" customHeight="1" x14ac:dyDescent="0.2">
      <c r="A19" s="1"/>
      <c r="B19" s="18">
        <f>B$4+(B$25-B$4)/21*COUNT(E$5:E19)</f>
        <v>30</v>
      </c>
      <c r="C19" s="18">
        <f>IF(Checks!B$21=1,B19,"")</f>
        <v>30</v>
      </c>
      <c r="D19" s="19">
        <f>IF('ALFAM2 model'!$C$9=D$2, 1,0)</f>
        <v>0</v>
      </c>
      <c r="E19" s="19">
        <f>IF('ALFAM2 model'!$C$8=E$2, 1,0)</f>
        <v>0</v>
      </c>
      <c r="F19" s="19">
        <f>IF('ALFAM2 model'!$C$8=F$2, 1,0)</f>
        <v>1</v>
      </c>
      <c r="G19" s="19">
        <f>IF('ALFAM2 model'!$C$8=G$2, 1,0)</f>
        <v>0</v>
      </c>
      <c r="H19" s="19">
        <f>IF('ALFAM2 model'!$C$8=H$2, 1,0)</f>
        <v>0</v>
      </c>
      <c r="I19" s="19">
        <f>IF('ALFAM2 model'!$C$8=I$2, 1,0)</f>
        <v>0</v>
      </c>
      <c r="J19" s="19">
        <f>'ALFAM2 model'!C$10-J$3</f>
        <v>0</v>
      </c>
      <c r="K19" s="19">
        <f>'ALFAM2 model'!C$11-K$3</f>
        <v>0</v>
      </c>
      <c r="L19" s="19"/>
      <c r="M19" s="19"/>
      <c r="N19" s="19">
        <f>IF(H19+I19=0,'ALFAM2 model'!C$6-N$3,0)</f>
        <v>40</v>
      </c>
      <c r="O19" s="19">
        <f>'ALFAM2 model'!C$12-O$3</f>
        <v>0</v>
      </c>
      <c r="P19" s="19">
        <f>SQRT('ALFAM2 model'!C$13)-Calculations!P$3</f>
        <v>0</v>
      </c>
      <c r="Q19" s="19">
        <f>'ALFAM2 model'!C$14-Calculations!Q$3</f>
        <v>0</v>
      </c>
      <c r="R19" s="20">
        <f>B19*'ALFAM2 model'!C$14</f>
        <v>0</v>
      </c>
      <c r="S19" s="19"/>
      <c r="T19" s="21">
        <f>Parameters!B$2+Parameters!B$3*H19+Parameters!B$4*I19+Parameters!B$5*N19+Parameters!B$7*J19+Parameters!B$6*D19</f>
        <v>0.45305450586178198</v>
      </c>
      <c r="U19" s="22">
        <f t="shared" si="0"/>
        <v>0.61136522417442241</v>
      </c>
      <c r="V19" s="22">
        <f>10^(Parameters!B$8+Parameters!B$9*E19+Parameters!B$10*G19+Parameters!B$11*J19+Parameters!B$12*K19+Parameters!B$13*0+Parameters!B$14*O19+Parameters!B$15*P19)</f>
        <v>3.5383548177916092E-2</v>
      </c>
      <c r="W19" s="22">
        <f>10^(Parameters!B$16+Parameters!B$17*Calculations!Q19)</f>
        <v>6.7681089078326234E-2</v>
      </c>
      <c r="X19" s="22">
        <f>10^(Parameters!B$18+Parameters!B$19*E19+Parameters!B$20*H19+Parameters!B$21*I19+Parameters!B$22*L19+Parameters!B$23*M19+Parameters!B$24*K19+Parameters!B$25*O19+Parameters!B$26*R19)</f>
        <v>2.0497567964327342E-3</v>
      </c>
      <c r="Y19" s="22">
        <f>10^(Parameters!B$29+Parameters!B$30*Q19)</f>
        <v>1.5848931924611124E-2</v>
      </c>
      <c r="Z19" s="21"/>
      <c r="AA19" s="17">
        <v>1</v>
      </c>
      <c r="AB19" s="19"/>
      <c r="AC19" s="18">
        <f t="shared" si="4"/>
        <v>2</v>
      </c>
      <c r="AD19" s="23"/>
      <c r="AE19" s="23">
        <f t="shared" si="10"/>
        <v>0.10306463725624232</v>
      </c>
      <c r="AF19" s="23">
        <f t="shared" si="11"/>
        <v>1.7898688721043859E-2</v>
      </c>
      <c r="AG19" s="23">
        <f t="shared" si="5"/>
        <v>8.516594853519846E-2</v>
      </c>
      <c r="AH19" s="23">
        <f t="shared" si="6"/>
        <v>23.476383279603716</v>
      </c>
      <c r="AI19" s="23">
        <f t="shared" si="7"/>
        <v>1.3326922483274961</v>
      </c>
      <c r="AJ19" s="23">
        <f t="shared" si="8"/>
        <v>0.1047346168747796</v>
      </c>
      <c r="AK19" s="23">
        <f t="shared" si="9"/>
        <v>9.7583862872097318E-2</v>
      </c>
      <c r="AL19" s="23">
        <f t="shared" si="1"/>
        <v>23.476383279603716</v>
      </c>
      <c r="AM19" s="25">
        <f t="shared" si="2"/>
        <v>1.3326922483274961</v>
      </c>
      <c r="AN19" s="25">
        <f t="shared" si="3"/>
        <v>0.20231847974687692</v>
      </c>
      <c r="AO19" s="23">
        <f>IF(Checks!B$21=1,AO18+AN19,-999)</f>
        <v>11.171665505987926</v>
      </c>
      <c r="AP19" s="26">
        <f>IF( Checks!B$21=1,AO19/'ALFAM2 model'!F$6*100,-999)</f>
        <v>23.274303137474845</v>
      </c>
      <c r="AQ19" s="26">
        <f t="shared" si="12"/>
        <v>0.10115923987343844</v>
      </c>
      <c r="AR19" s="26">
        <f>IF( Checks!B$21=1,V19*AI19+X19*AH19,-999)</f>
        <v>9.5276256558058797E-2</v>
      </c>
      <c r="AS19" s="63">
        <f>100*AR19/'ALFAM2 model'!$F$6</f>
        <v>0.19849220116262248</v>
      </c>
      <c r="AT19" s="1"/>
      <c r="AU19" s="1"/>
      <c r="AV19" s="1"/>
      <c r="AW19" s="1"/>
      <c r="AX19" s="1"/>
      <c r="AY19" s="1"/>
      <c r="AZ19" s="1"/>
    </row>
    <row r="20" spans="1:52" ht="12.75" customHeight="1" x14ac:dyDescent="0.2">
      <c r="A20" s="1"/>
      <c r="B20" s="18">
        <f>B$4+(B$25-B$4)/21*COUNT(E$5:E20)</f>
        <v>32</v>
      </c>
      <c r="C20" s="18">
        <f>IF(Checks!B$21=1,B20,"")</f>
        <v>32</v>
      </c>
      <c r="D20" s="19">
        <f>IF('ALFAM2 model'!$C$9=D$2, 1,0)</f>
        <v>0</v>
      </c>
      <c r="E20" s="19">
        <f>IF('ALFAM2 model'!$C$8=E$2, 1,0)</f>
        <v>0</v>
      </c>
      <c r="F20" s="19">
        <f>IF('ALFAM2 model'!$C$8=F$2, 1,0)</f>
        <v>1</v>
      </c>
      <c r="G20" s="19">
        <f>IF('ALFAM2 model'!$C$8=G$2, 1,0)</f>
        <v>0</v>
      </c>
      <c r="H20" s="19">
        <f>IF('ALFAM2 model'!$C$8=H$2, 1,0)</f>
        <v>0</v>
      </c>
      <c r="I20" s="19">
        <f>IF('ALFAM2 model'!$C$8=I$2, 1,0)</f>
        <v>0</v>
      </c>
      <c r="J20" s="19">
        <f>'ALFAM2 model'!C$10-J$3</f>
        <v>0</v>
      </c>
      <c r="K20" s="19">
        <f>'ALFAM2 model'!C$11-K$3</f>
        <v>0</v>
      </c>
      <c r="L20" s="19"/>
      <c r="M20" s="19"/>
      <c r="N20" s="19">
        <f>IF(H20+I20=0,'ALFAM2 model'!C$6-N$3,0)</f>
        <v>40</v>
      </c>
      <c r="O20" s="19">
        <f>'ALFAM2 model'!C$12-O$3</f>
        <v>0</v>
      </c>
      <c r="P20" s="19">
        <f>SQRT('ALFAM2 model'!C$13)-Calculations!P$3</f>
        <v>0</v>
      </c>
      <c r="Q20" s="19">
        <f>'ALFAM2 model'!C$14-Calculations!Q$3</f>
        <v>0</v>
      </c>
      <c r="R20" s="20">
        <f>B20*'ALFAM2 model'!C$14</f>
        <v>0</v>
      </c>
      <c r="S20" s="19"/>
      <c r="T20" s="21">
        <f>Parameters!B$2+Parameters!B$3*H20+Parameters!B$4*I20+Parameters!B$5*N20+Parameters!B$7*J20+Parameters!B$6*D20</f>
        <v>0.45305450586178198</v>
      </c>
      <c r="U20" s="22">
        <f t="shared" si="0"/>
        <v>0.61136522417442241</v>
      </c>
      <c r="V20" s="22">
        <f>10^(Parameters!B$8+Parameters!B$9*E20+Parameters!B$10*G20+Parameters!B$11*J20+Parameters!B$12*K20+Parameters!B$13*0+Parameters!B$14*O20+Parameters!B$15*P20)</f>
        <v>3.5383548177916092E-2</v>
      </c>
      <c r="W20" s="22">
        <f>10^(Parameters!B$16+Parameters!B$17*Calculations!Q20)</f>
        <v>6.7681089078326234E-2</v>
      </c>
      <c r="X20" s="22">
        <f>10^(Parameters!B$18+Parameters!B$19*E20+Parameters!B$20*H20+Parameters!B$21*I20+Parameters!B$22*L20+Parameters!B$23*M20+Parameters!B$24*K20+Parameters!B$25*O20+Parameters!B$26*R20)</f>
        <v>2.0497567964327342E-3</v>
      </c>
      <c r="Y20" s="22">
        <f>10^(Parameters!B$29+Parameters!B$30*Q20)</f>
        <v>1.5848931924611124E-2</v>
      </c>
      <c r="Z20" s="21"/>
      <c r="AA20" s="17">
        <v>1</v>
      </c>
      <c r="AB20" s="19"/>
      <c r="AC20" s="18">
        <f t="shared" si="4"/>
        <v>2</v>
      </c>
      <c r="AD20" s="23"/>
      <c r="AE20" s="23">
        <f t="shared" si="10"/>
        <v>0.10306463725624232</v>
      </c>
      <c r="AF20" s="23">
        <f t="shared" si="11"/>
        <v>1.7898688721043859E-2</v>
      </c>
      <c r="AG20" s="23">
        <f t="shared" si="5"/>
        <v>8.516594853519846E-2</v>
      </c>
      <c r="AH20" s="23">
        <f t="shared" si="6"/>
        <v>22.810890621198286</v>
      </c>
      <c r="AI20" s="23">
        <f t="shared" si="7"/>
        <v>1.0844488315387661</v>
      </c>
      <c r="AJ20" s="23">
        <f t="shared" si="8"/>
        <v>8.5225477250321674E-2</v>
      </c>
      <c r="AK20" s="23">
        <f t="shared" si="9"/>
        <v>9.4880985725801975E-2</v>
      </c>
      <c r="AL20" s="23">
        <f t="shared" si="1"/>
        <v>22.810890621198286</v>
      </c>
      <c r="AM20" s="25">
        <f t="shared" si="2"/>
        <v>1.0844488315387661</v>
      </c>
      <c r="AN20" s="25">
        <f t="shared" si="3"/>
        <v>0.18010646297612365</v>
      </c>
      <c r="AO20" s="23">
        <f>IF(Checks!B$21=1,AO19+AN20,-999)</f>
        <v>11.35177196896405</v>
      </c>
      <c r="AP20" s="26">
        <f>IF( Checks!B$21=1,AO20/'ALFAM2 model'!F$6*100,-999)</f>
        <v>23.64952493534177</v>
      </c>
      <c r="AQ20" s="26">
        <f t="shared" si="12"/>
        <v>9.0053231488061769E-2</v>
      </c>
      <c r="AR20" s="26">
        <f>IF( Checks!B$21=1,V20*AI20+X20*AH20,-999)</f>
        <v>8.5128425560721643E-2</v>
      </c>
      <c r="AS20" s="63">
        <f>100*AR20/'ALFAM2 model'!$F$6</f>
        <v>0.17735088658483678</v>
      </c>
      <c r="AT20" s="1"/>
      <c r="AU20" s="1"/>
      <c r="AV20" s="1"/>
      <c r="AW20" s="1"/>
      <c r="AX20" s="1"/>
      <c r="AY20" s="1"/>
      <c r="AZ20" s="1"/>
    </row>
    <row r="21" spans="1:52" ht="12.75" customHeight="1" x14ac:dyDescent="0.2">
      <c r="A21" s="1"/>
      <c r="B21" s="18">
        <f>B$4+(B$25-B$4)/21*COUNT(E$5:E21)</f>
        <v>34</v>
      </c>
      <c r="C21" s="18">
        <f>IF(Checks!B$21=1,B21,"")</f>
        <v>34</v>
      </c>
      <c r="D21" s="19">
        <f>IF('ALFAM2 model'!$C$9=D$2, 1,0)</f>
        <v>0</v>
      </c>
      <c r="E21" s="19">
        <f>IF('ALFAM2 model'!$C$8=E$2, 1,0)</f>
        <v>0</v>
      </c>
      <c r="F21" s="19">
        <f>IF('ALFAM2 model'!$C$8=F$2, 1,0)</f>
        <v>1</v>
      </c>
      <c r="G21" s="19">
        <f>IF('ALFAM2 model'!$C$8=G$2, 1,0)</f>
        <v>0</v>
      </c>
      <c r="H21" s="19">
        <f>IF('ALFAM2 model'!$C$8=H$2, 1,0)</f>
        <v>0</v>
      </c>
      <c r="I21" s="19">
        <f>IF('ALFAM2 model'!$C$8=I$2, 1,0)</f>
        <v>0</v>
      </c>
      <c r="J21" s="19">
        <f>'ALFAM2 model'!C$10-J$3</f>
        <v>0</v>
      </c>
      <c r="K21" s="19">
        <f>'ALFAM2 model'!C$11-K$3</f>
        <v>0</v>
      </c>
      <c r="L21" s="19"/>
      <c r="M21" s="19"/>
      <c r="N21" s="19">
        <f>IF(H21+I21=0,'ALFAM2 model'!C$6-N$3,0)</f>
        <v>40</v>
      </c>
      <c r="O21" s="19">
        <f>'ALFAM2 model'!C$12-O$3</f>
        <v>0</v>
      </c>
      <c r="P21" s="19">
        <f>SQRT('ALFAM2 model'!C$13)-Calculations!P$3</f>
        <v>0</v>
      </c>
      <c r="Q21" s="19">
        <f>'ALFAM2 model'!C$14-Calculations!Q$3</f>
        <v>0</v>
      </c>
      <c r="R21" s="20">
        <f>B21*'ALFAM2 model'!C$14</f>
        <v>0</v>
      </c>
      <c r="S21" s="19"/>
      <c r="T21" s="21">
        <f>Parameters!B$2+Parameters!B$3*H21+Parameters!B$4*I21+Parameters!B$5*N21+Parameters!B$7*J21+Parameters!B$6*D21</f>
        <v>0.45305450586178198</v>
      </c>
      <c r="U21" s="22">
        <f t="shared" si="0"/>
        <v>0.61136522417442241</v>
      </c>
      <c r="V21" s="22">
        <f>10^(Parameters!B$8+Parameters!B$9*E21+Parameters!B$10*G21+Parameters!B$11*J21+Parameters!B$12*K21+Parameters!B$13*0+Parameters!B$14*O21+Parameters!B$15*P21)</f>
        <v>3.5383548177916092E-2</v>
      </c>
      <c r="W21" s="22">
        <f>10^(Parameters!B$16+Parameters!B$17*Calculations!Q21)</f>
        <v>6.7681089078326234E-2</v>
      </c>
      <c r="X21" s="22">
        <f>10^(Parameters!B$18+Parameters!B$19*E21+Parameters!B$20*H21+Parameters!B$21*I21+Parameters!B$22*L21+Parameters!B$23*M21+Parameters!B$24*K21+Parameters!B$25*O21+Parameters!B$26*R21)</f>
        <v>2.0497567964327342E-3</v>
      </c>
      <c r="Y21" s="22">
        <f>10^(Parameters!B$29+Parameters!B$30*Q21)</f>
        <v>1.5848931924611124E-2</v>
      </c>
      <c r="Z21" s="21"/>
      <c r="AA21" s="17">
        <v>1</v>
      </c>
      <c r="AB21" s="19"/>
      <c r="AC21" s="18">
        <f t="shared" si="4"/>
        <v>2</v>
      </c>
      <c r="AD21" s="23"/>
      <c r="AE21" s="23">
        <f t="shared" si="10"/>
        <v>0.10306463725624232</v>
      </c>
      <c r="AF21" s="23">
        <f t="shared" si="11"/>
        <v>1.7898688721043859E-2</v>
      </c>
      <c r="AG21" s="23">
        <f t="shared" si="5"/>
        <v>8.516594853519846E-2</v>
      </c>
      <c r="AH21" s="23">
        <f t="shared" si="6"/>
        <v>22.138989205593056</v>
      </c>
      <c r="AI21" s="23">
        <f t="shared" si="7"/>
        <v>0.88244624346070133</v>
      </c>
      <c r="AJ21" s="23">
        <f t="shared" si="8"/>
        <v>6.9350346516559816E-2</v>
      </c>
      <c r="AK21" s="23">
        <f t="shared" si="9"/>
        <v>9.2137438254535173E-2</v>
      </c>
      <c r="AL21" s="23">
        <f t="shared" si="1"/>
        <v>22.138989205593056</v>
      </c>
      <c r="AM21" s="25">
        <f t="shared" si="2"/>
        <v>0.88244624346070133</v>
      </c>
      <c r="AN21" s="25">
        <f t="shared" si="3"/>
        <v>0.16148778477109499</v>
      </c>
      <c r="AO21" s="23">
        <f>IF(Checks!B$21=1,AO20+AN21,-999)</f>
        <v>11.513259753735145</v>
      </c>
      <c r="AP21" s="26">
        <f>IF( Checks!B$21=1,AO21/'ALFAM2 model'!F$6*100,-999)</f>
        <v>23.985957820281552</v>
      </c>
      <c r="AQ21" s="26">
        <f t="shared" si="12"/>
        <v>8.0743892385547689E-2</v>
      </c>
      <c r="AR21" s="26">
        <f>IF( Checks!B$21=1,V21*AI21+X21*AH21,-999)</f>
        <v>7.6603622760228099E-2</v>
      </c>
      <c r="AS21" s="63">
        <f>100*AR21/'ALFAM2 model'!$F$6</f>
        <v>0.1595908807504752</v>
      </c>
      <c r="AT21" s="1"/>
      <c r="AU21" s="1"/>
      <c r="AV21" s="1"/>
      <c r="AW21" s="1"/>
      <c r="AX21" s="1"/>
      <c r="AY21" s="1"/>
      <c r="AZ21" s="1"/>
    </row>
    <row r="22" spans="1:52" ht="12.75" customHeight="1" x14ac:dyDescent="0.2">
      <c r="A22" s="1"/>
      <c r="B22" s="18">
        <f>B$4+(B$25-B$4)/21*COUNT(E$5:E22)</f>
        <v>36</v>
      </c>
      <c r="C22" s="18">
        <f>IF(Checks!B$21=1,B22,"")</f>
        <v>36</v>
      </c>
      <c r="D22" s="19">
        <f>IF('ALFAM2 model'!$C$9=D$2, 1,0)</f>
        <v>0</v>
      </c>
      <c r="E22" s="19">
        <f>IF('ALFAM2 model'!$C$8=E$2, 1,0)</f>
        <v>0</v>
      </c>
      <c r="F22" s="19">
        <f>IF('ALFAM2 model'!$C$8=F$2, 1,0)</f>
        <v>1</v>
      </c>
      <c r="G22" s="19">
        <f>IF('ALFAM2 model'!$C$8=G$2, 1,0)</f>
        <v>0</v>
      </c>
      <c r="H22" s="19">
        <f>IF('ALFAM2 model'!$C$8=H$2, 1,0)</f>
        <v>0</v>
      </c>
      <c r="I22" s="19">
        <f>IF('ALFAM2 model'!$C$8=I$2, 1,0)</f>
        <v>0</v>
      </c>
      <c r="J22" s="19">
        <f>'ALFAM2 model'!C$10-J$3</f>
        <v>0</v>
      </c>
      <c r="K22" s="19">
        <f>'ALFAM2 model'!C$11-K$3</f>
        <v>0</v>
      </c>
      <c r="L22" s="19"/>
      <c r="M22" s="19"/>
      <c r="N22" s="19">
        <f>IF(H22+I22=0,'ALFAM2 model'!C$6-N$3,0)</f>
        <v>40</v>
      </c>
      <c r="O22" s="19">
        <f>'ALFAM2 model'!C$12-O$3</f>
        <v>0</v>
      </c>
      <c r="P22" s="19">
        <f>SQRT('ALFAM2 model'!C$13)-Calculations!P$3</f>
        <v>0</v>
      </c>
      <c r="Q22" s="19">
        <f>'ALFAM2 model'!C$14-Calculations!Q$3</f>
        <v>0</v>
      </c>
      <c r="R22" s="20">
        <f>B22*'ALFAM2 model'!C$14</f>
        <v>0</v>
      </c>
      <c r="S22" s="19"/>
      <c r="T22" s="21">
        <f>Parameters!B$2+Parameters!B$3*H22+Parameters!B$4*I22+Parameters!B$5*N22+Parameters!B$7*J22+Parameters!B$6*D22</f>
        <v>0.45305450586178198</v>
      </c>
      <c r="U22" s="22">
        <f t="shared" si="0"/>
        <v>0.61136522417442241</v>
      </c>
      <c r="V22" s="22">
        <f>10^(Parameters!B$8+Parameters!B$9*E22+Parameters!B$10*G22+Parameters!B$11*J22+Parameters!B$12*K22+Parameters!B$13*0+Parameters!B$14*O22+Parameters!B$15*P22)</f>
        <v>3.5383548177916092E-2</v>
      </c>
      <c r="W22" s="22">
        <f>10^(Parameters!B$16+Parameters!B$17*Calculations!Q22)</f>
        <v>6.7681089078326234E-2</v>
      </c>
      <c r="X22" s="22">
        <f>10^(Parameters!B$18+Parameters!B$19*E22+Parameters!B$20*H22+Parameters!B$21*I22+Parameters!B$22*L22+Parameters!B$23*M22+Parameters!B$24*K22+Parameters!B$25*O22+Parameters!B$26*R22)</f>
        <v>2.0497567964327342E-3</v>
      </c>
      <c r="Y22" s="22">
        <f>10^(Parameters!B$29+Parameters!B$30*Q22)</f>
        <v>1.5848931924611124E-2</v>
      </c>
      <c r="Z22" s="21"/>
      <c r="AA22" s="17">
        <v>1</v>
      </c>
      <c r="AB22" s="19"/>
      <c r="AC22" s="18">
        <f t="shared" si="4"/>
        <v>2</v>
      </c>
      <c r="AD22" s="23"/>
      <c r="AE22" s="23">
        <f t="shared" si="10"/>
        <v>0.10306463725624232</v>
      </c>
      <c r="AF22" s="23">
        <f t="shared" si="11"/>
        <v>1.7898688721043859E-2</v>
      </c>
      <c r="AG22" s="23">
        <f t="shared" si="5"/>
        <v>8.516594853519846E-2</v>
      </c>
      <c r="AH22" s="23">
        <f t="shared" si="6"/>
        <v>21.466457218470918</v>
      </c>
      <c r="AI22" s="23">
        <f t="shared" si="7"/>
        <v>0.71807110667726004</v>
      </c>
      <c r="AJ22" s="23">
        <f t="shared" si="8"/>
        <v>5.6432310115913917E-2</v>
      </c>
      <c r="AK22" s="23">
        <f t="shared" si="9"/>
        <v>8.937993050457603E-2</v>
      </c>
      <c r="AL22" s="23">
        <f t="shared" si="1"/>
        <v>21.466457218470918</v>
      </c>
      <c r="AM22" s="25">
        <f t="shared" si="2"/>
        <v>0.71807110667726004</v>
      </c>
      <c r="AN22" s="25">
        <f t="shared" si="3"/>
        <v>0.14581224062048995</v>
      </c>
      <c r="AO22" s="23">
        <f>IF(Checks!B$21=1,AO21+AN22,-999)</f>
        <v>11.659071994355635</v>
      </c>
      <c r="AP22" s="26">
        <f>IF( Checks!B$21=1,AO22/'ALFAM2 model'!F$6*100,-999)</f>
        <v>24.289733321574239</v>
      </c>
      <c r="AQ22" s="26">
        <f t="shared" si="12"/>
        <v>7.2906120310245015E-2</v>
      </c>
      <c r="AR22" s="26">
        <f>IF( Checks!B$21=1,V22*AI22+X22*AH22,-999)</f>
        <v>6.9408920177177647E-2</v>
      </c>
      <c r="AS22" s="63">
        <f>100*AR22/'ALFAM2 model'!$F$6</f>
        <v>0.14460191703578676</v>
      </c>
      <c r="AT22" s="1"/>
      <c r="AU22" s="1"/>
      <c r="AV22" s="1"/>
      <c r="AW22" s="1"/>
      <c r="AX22" s="1"/>
      <c r="AY22" s="1"/>
      <c r="AZ22" s="1"/>
    </row>
    <row r="23" spans="1:52" ht="12.75" customHeight="1" x14ac:dyDescent="0.2">
      <c r="A23" s="1"/>
      <c r="B23" s="18">
        <f>B$4+(B$25-B$4)/21*COUNT(E$5:E23)</f>
        <v>38</v>
      </c>
      <c r="C23" s="18">
        <f>IF(Checks!B$21=1,B23,"")</f>
        <v>38</v>
      </c>
      <c r="D23" s="19">
        <f>IF('ALFAM2 model'!$C$9=D$2, 1,0)</f>
        <v>0</v>
      </c>
      <c r="E23" s="19">
        <f>IF('ALFAM2 model'!$C$8=E$2, 1,0)</f>
        <v>0</v>
      </c>
      <c r="F23" s="19">
        <f>IF('ALFAM2 model'!$C$8=F$2, 1,0)</f>
        <v>1</v>
      </c>
      <c r="G23" s="19">
        <f>IF('ALFAM2 model'!$C$8=G$2, 1,0)</f>
        <v>0</v>
      </c>
      <c r="H23" s="19">
        <f>IF('ALFAM2 model'!$C$8=H$2, 1,0)</f>
        <v>0</v>
      </c>
      <c r="I23" s="19">
        <f>IF('ALFAM2 model'!$C$8=I$2, 1,0)</f>
        <v>0</v>
      </c>
      <c r="J23" s="19">
        <f>'ALFAM2 model'!C$10-J$3</f>
        <v>0</v>
      </c>
      <c r="K23" s="19">
        <f>'ALFAM2 model'!C$11-K$3</f>
        <v>0</v>
      </c>
      <c r="L23" s="19"/>
      <c r="M23" s="19"/>
      <c r="N23" s="19">
        <f>IF(H23+I23=0,'ALFAM2 model'!C$6-N$3,0)</f>
        <v>40</v>
      </c>
      <c r="O23" s="19">
        <f>'ALFAM2 model'!C$12-O$3</f>
        <v>0</v>
      </c>
      <c r="P23" s="19">
        <f>SQRT('ALFAM2 model'!C$13)-Calculations!P$3</f>
        <v>0</v>
      </c>
      <c r="Q23" s="19">
        <f>'ALFAM2 model'!C$14-Calculations!Q$3</f>
        <v>0</v>
      </c>
      <c r="R23" s="20">
        <f>B23*'ALFAM2 model'!C$14</f>
        <v>0</v>
      </c>
      <c r="S23" s="19"/>
      <c r="T23" s="21">
        <f>Parameters!B$2+Parameters!B$3*H23+Parameters!B$4*I23+Parameters!B$5*N23+Parameters!B$7*J23+Parameters!B$6*D23</f>
        <v>0.45305450586178198</v>
      </c>
      <c r="U23" s="22">
        <f t="shared" si="0"/>
        <v>0.61136522417442241</v>
      </c>
      <c r="V23" s="22">
        <f>10^(Parameters!B$8+Parameters!B$9*E23+Parameters!B$10*G23+Parameters!B$11*J23+Parameters!B$12*K23+Parameters!B$13*0+Parameters!B$14*O23+Parameters!B$15*P23)</f>
        <v>3.5383548177916092E-2</v>
      </c>
      <c r="W23" s="22">
        <f>10^(Parameters!B$16+Parameters!B$17*Calculations!Q23)</f>
        <v>6.7681089078326234E-2</v>
      </c>
      <c r="X23" s="22">
        <f>10^(Parameters!B$18+Parameters!B$19*E23+Parameters!B$20*H23+Parameters!B$21*I23+Parameters!B$22*L23+Parameters!B$23*M23+Parameters!B$24*K23+Parameters!B$25*O23+Parameters!B$26*R23)</f>
        <v>2.0497567964327342E-3</v>
      </c>
      <c r="Y23" s="22">
        <f>10^(Parameters!B$29+Parameters!B$30*Q23)</f>
        <v>1.5848931924611124E-2</v>
      </c>
      <c r="Z23" s="21"/>
      <c r="AA23" s="17">
        <v>1</v>
      </c>
      <c r="AB23" s="19"/>
      <c r="AC23" s="18">
        <f t="shared" si="4"/>
        <v>2</v>
      </c>
      <c r="AD23" s="23"/>
      <c r="AE23" s="23">
        <f t="shared" si="10"/>
        <v>0.10306463725624232</v>
      </c>
      <c r="AF23" s="23">
        <f t="shared" si="11"/>
        <v>1.7898688721043859E-2</v>
      </c>
      <c r="AG23" s="23">
        <f t="shared" si="5"/>
        <v>8.516594853519846E-2</v>
      </c>
      <c r="AH23" s="23">
        <f t="shared" si="6"/>
        <v>20.797835323247234</v>
      </c>
      <c r="AI23" s="23">
        <f t="shared" si="7"/>
        <v>0.58431447588531527</v>
      </c>
      <c r="AJ23" s="23">
        <f t="shared" si="8"/>
        <v>4.5920543803746453E-2</v>
      </c>
      <c r="AK23" s="23">
        <f t="shared" si="9"/>
        <v>8.6629524342282202E-2</v>
      </c>
      <c r="AL23" s="23">
        <f t="shared" si="1"/>
        <v>20.797835323247234</v>
      </c>
      <c r="AM23" s="25">
        <f t="shared" si="2"/>
        <v>0.58431447588531527</v>
      </c>
      <c r="AN23" s="25">
        <f t="shared" si="3"/>
        <v>0.13255006814602865</v>
      </c>
      <c r="AO23" s="23">
        <f>IF(Checks!B$21=1,AO22+AN23,-999)</f>
        <v>11.791622062501665</v>
      </c>
      <c r="AP23" s="26">
        <f>IF( Checks!B$21=1,AO23/'ALFAM2 model'!F$6*100,-999)</f>
        <v>24.565879296878467</v>
      </c>
      <c r="AQ23" s="26">
        <f t="shared" si="12"/>
        <v>6.6275034073014716E-2</v>
      </c>
      <c r="AR23" s="26">
        <f>IF( Checks!B$21=1,V23*AI23+X23*AH23,-999)</f>
        <v>6.330562371345666E-2</v>
      </c>
      <c r="AS23" s="63">
        <f>100*AR23/'ALFAM2 model'!$F$6</f>
        <v>0.13188671606970137</v>
      </c>
      <c r="AT23" s="1"/>
      <c r="AU23" s="1"/>
      <c r="AV23" s="1"/>
      <c r="AW23" s="1"/>
      <c r="AX23" s="1"/>
      <c r="AY23" s="1"/>
      <c r="AZ23" s="1"/>
    </row>
    <row r="24" spans="1:52" ht="12.75" customHeight="1" x14ac:dyDescent="0.2">
      <c r="A24" s="1"/>
      <c r="B24" s="18">
        <f>B$4+(B$25-B$4)/21*COUNT(E$5:E24)</f>
        <v>40</v>
      </c>
      <c r="C24" s="18">
        <f>IF(Checks!B$21=1,B24,"")</f>
        <v>40</v>
      </c>
      <c r="D24" s="19">
        <f>IF('ALFAM2 model'!$C$9=D$2, 1,0)</f>
        <v>0</v>
      </c>
      <c r="E24" s="19">
        <f>IF('ALFAM2 model'!$C$8=E$2, 1,0)</f>
        <v>0</v>
      </c>
      <c r="F24" s="19">
        <f>IF('ALFAM2 model'!$C$8=F$2, 1,0)</f>
        <v>1</v>
      </c>
      <c r="G24" s="19">
        <f>IF('ALFAM2 model'!$C$8=G$2, 1,0)</f>
        <v>0</v>
      </c>
      <c r="H24" s="19">
        <f>IF('ALFAM2 model'!$C$8=H$2, 1,0)</f>
        <v>0</v>
      </c>
      <c r="I24" s="19">
        <f>IF('ALFAM2 model'!$C$8=I$2, 1,0)</f>
        <v>0</v>
      </c>
      <c r="J24" s="19">
        <f>'ALFAM2 model'!C$10-J$3</f>
        <v>0</v>
      </c>
      <c r="K24" s="19">
        <f>'ALFAM2 model'!C$11-K$3</f>
        <v>0</v>
      </c>
      <c r="L24" s="19"/>
      <c r="M24" s="19"/>
      <c r="N24" s="19">
        <f>IF(H24+I24=0,'ALFAM2 model'!C$6-N$3,0)</f>
        <v>40</v>
      </c>
      <c r="O24" s="19">
        <f>'ALFAM2 model'!C$12-O$3</f>
        <v>0</v>
      </c>
      <c r="P24" s="19">
        <f>SQRT('ALFAM2 model'!C$13)-Calculations!P$3</f>
        <v>0</v>
      </c>
      <c r="Q24" s="19">
        <f>'ALFAM2 model'!C$14-Calculations!Q$3</f>
        <v>0</v>
      </c>
      <c r="R24" s="20">
        <f>B24*'ALFAM2 model'!C$14</f>
        <v>0</v>
      </c>
      <c r="S24" s="19"/>
      <c r="T24" s="21">
        <f>Parameters!B$2+Parameters!B$3*H24+Parameters!B$4*I24+Parameters!B$5*N24+Parameters!B$7*J24+Parameters!B$6*D24</f>
        <v>0.45305450586178198</v>
      </c>
      <c r="U24" s="22">
        <f t="shared" si="0"/>
        <v>0.61136522417442241</v>
      </c>
      <c r="V24" s="22">
        <f>10^(Parameters!B$8+Parameters!B$9*E24+Parameters!B$10*G24+Parameters!B$11*J24+Parameters!B$12*K24+Parameters!B$13*0+Parameters!B$14*O24+Parameters!B$15*P24)</f>
        <v>3.5383548177916092E-2</v>
      </c>
      <c r="W24" s="22">
        <f>10^(Parameters!B$16+Parameters!B$17*Calculations!Q24)</f>
        <v>6.7681089078326234E-2</v>
      </c>
      <c r="X24" s="22">
        <f>10^(Parameters!B$18+Parameters!B$19*E24+Parameters!B$20*H24+Parameters!B$21*I24+Parameters!B$22*L24+Parameters!B$23*M24+Parameters!B$24*K24+Parameters!B$25*O24+Parameters!B$26*R24)</f>
        <v>2.0497567964327342E-3</v>
      </c>
      <c r="Y24" s="22">
        <f>10^(Parameters!B$29+Parameters!B$30*Q24)</f>
        <v>1.5848931924611124E-2</v>
      </c>
      <c r="Z24" s="21"/>
      <c r="AA24" s="17">
        <v>1</v>
      </c>
      <c r="AB24" s="19"/>
      <c r="AC24" s="18">
        <f t="shared" si="4"/>
        <v>2</v>
      </c>
      <c r="AD24" s="23"/>
      <c r="AE24" s="23">
        <f t="shared" si="10"/>
        <v>0.10306463725624232</v>
      </c>
      <c r="AF24" s="23">
        <f t="shared" si="11"/>
        <v>1.7898688721043859E-2</v>
      </c>
      <c r="AG24" s="23">
        <f t="shared" si="5"/>
        <v>8.516594853519846E-2</v>
      </c>
      <c r="AH24" s="23">
        <f t="shared" si="6"/>
        <v>20.136662845703995</v>
      </c>
      <c r="AI24" s="23">
        <f t="shared" si="7"/>
        <v>0.47547297691589863</v>
      </c>
      <c r="AJ24" s="23">
        <f t="shared" si="8"/>
        <v>3.7366826537855023E-2</v>
      </c>
      <c r="AK24" s="23">
        <f t="shared" si="9"/>
        <v>8.3902709212562626E-2</v>
      </c>
      <c r="AL24" s="23">
        <f t="shared" si="1"/>
        <v>20.136662845703995</v>
      </c>
      <c r="AM24" s="25">
        <f t="shared" si="2"/>
        <v>0.47547297691589863</v>
      </c>
      <c r="AN24" s="25">
        <f t="shared" si="3"/>
        <v>0.12126953575041766</v>
      </c>
      <c r="AO24" s="23">
        <f>IF(Checks!B$21=1,AO23+AN24,-999)</f>
        <v>11.912891598252083</v>
      </c>
      <c r="AP24" s="26">
        <f>IF( Checks!B$21=1,AO24/'ALFAM2 model'!F$6*100,-999)</f>
        <v>24.81852416302517</v>
      </c>
      <c r="AQ24" s="26">
        <f t="shared" si="12"/>
        <v>6.063476787520905E-2</v>
      </c>
      <c r="AR24" s="26">
        <f>IF( Checks!B$21=1,V24*AI24+X24*AH24,-999)</f>
        <v>5.8099182511457174E-2</v>
      </c>
      <c r="AS24" s="63">
        <f>100*AR24/'ALFAM2 model'!$F$6</f>
        <v>0.12103996356553577</v>
      </c>
      <c r="AT24" s="1"/>
      <c r="AU24" s="1"/>
      <c r="AV24" s="1"/>
      <c r="AW24" s="1"/>
      <c r="AX24" s="1"/>
      <c r="AY24" s="1"/>
      <c r="AZ24" s="1"/>
    </row>
    <row r="25" spans="1:52" ht="27" customHeight="1" x14ac:dyDescent="0.2">
      <c r="A25" s="27" t="s">
        <v>126</v>
      </c>
      <c r="B25" s="28">
        <f>IF(AND(Checks!B14=1,Checks!B16=1),'ALFAM2 model'!C16,'ALFAM2 model'!C17/4)</f>
        <v>42</v>
      </c>
      <c r="C25" s="18">
        <f>IF(Checks!B$21=1,B25,"")</f>
        <v>42</v>
      </c>
      <c r="D25" s="19">
        <f>IF('ALFAM2 model'!$C$9=D$2, 1,0)</f>
        <v>0</v>
      </c>
      <c r="E25" s="19">
        <f>IF('ALFAM2 model'!$C$8=E$2, 1,0)</f>
        <v>0</v>
      </c>
      <c r="F25" s="19">
        <f>IF('ALFAM2 model'!$C$8=F$2, 1,0)</f>
        <v>1</v>
      </c>
      <c r="G25" s="19">
        <f>IF('ALFAM2 model'!$C$8=G$2, 1,0)</f>
        <v>0</v>
      </c>
      <c r="H25" s="19">
        <f>IF('ALFAM2 model'!$C$8=H$2, 1,0)</f>
        <v>0</v>
      </c>
      <c r="I25" s="19">
        <f>IF('ALFAM2 model'!$C$8=I$2, 1,0)</f>
        <v>0</v>
      </c>
      <c r="J25" s="19">
        <f>'ALFAM2 model'!C$10-J$3</f>
        <v>0</v>
      </c>
      <c r="K25" s="19">
        <f>'ALFAM2 model'!C$11-K$3</f>
        <v>0</v>
      </c>
      <c r="L25" s="19">
        <f>IF(AND('ALFAM2 model'!$C$15="Shallow",Checks!B$16=1),1,0)</f>
        <v>0</v>
      </c>
      <c r="M25" s="19">
        <f>IF(AND('ALFAM2 model'!$C$15="Deep",Checks!B$16=1),1,0)</f>
        <v>0</v>
      </c>
      <c r="N25" s="19">
        <f>IF(H25+I25=0,'ALFAM2 model'!C$6-N$3,0)</f>
        <v>40</v>
      </c>
      <c r="O25" s="19">
        <f>'ALFAM2 model'!C$12-O$3</f>
        <v>0</v>
      </c>
      <c r="P25" s="19">
        <f>SQRT('ALFAM2 model'!C$13)-Calculations!P$3</f>
        <v>0</v>
      </c>
      <c r="Q25" s="19">
        <f>'ALFAM2 model'!C$14-Calculations!Q$3</f>
        <v>0</v>
      </c>
      <c r="R25" s="20">
        <f>B25*'ALFAM2 model'!C$14</f>
        <v>0</v>
      </c>
      <c r="S25" s="19"/>
      <c r="T25" s="21">
        <f>Parameters!B$2+Parameters!B$3*H25+Parameters!B$4*I25+Parameters!B$5*N25+Parameters!B$7*J25+Parameters!B$6*D25</f>
        <v>0.45305450586178198</v>
      </c>
      <c r="U25" s="22">
        <f t="shared" si="0"/>
        <v>0.61136522417442241</v>
      </c>
      <c r="V25" s="22">
        <f>10^(Parameters!B$8+Parameters!B$9*E25+Parameters!B$10*G25+Parameters!B$11*J25+Parameters!B$12*K25+Parameters!B$13*0+Parameters!B$14*O25+Parameters!B$15*P25)</f>
        <v>3.5383548177916092E-2</v>
      </c>
      <c r="W25" s="22">
        <f>10^(Parameters!B$16+Parameters!B$17*Calculations!Q25)</f>
        <v>6.7681089078326234E-2</v>
      </c>
      <c r="X25" s="22">
        <f>10^(Parameters!B$18+Parameters!B$19*E25+Parameters!B$20*H25+Parameters!B$21*I25+Parameters!B$22*L25+Parameters!B$23*M25+Parameters!B$24*K25+Parameters!B$25*O25+Parameters!B$26*R25)</f>
        <v>2.0497567964327342E-3</v>
      </c>
      <c r="Y25" s="22">
        <f>10^(Parameters!B$29+Parameters!B$30*Q25)</f>
        <v>1.5848931924611124E-2</v>
      </c>
      <c r="Z25" s="21">
        <f>Parameters!B$28*M25+Parameters!B$27*L25</f>
        <v>0</v>
      </c>
      <c r="AA25" s="25">
        <f>IF(Z25&lt;0,EXP(Z25)/(1+EXP(Z25)),1)</f>
        <v>1</v>
      </c>
      <c r="AB25" s="19"/>
      <c r="AC25" s="18">
        <f t="shared" si="4"/>
        <v>2</v>
      </c>
      <c r="AD25" s="23"/>
      <c r="AE25" s="23">
        <f t="shared" si="10"/>
        <v>0.10306463725624232</v>
      </c>
      <c r="AF25" s="23">
        <f t="shared" si="11"/>
        <v>1.7898688721043859E-2</v>
      </c>
      <c r="AG25" s="23">
        <f t="shared" si="5"/>
        <v>8.516594853519846E-2</v>
      </c>
      <c r="AH25" s="23">
        <f t="shared" si="6"/>
        <v>19.485669764673727</v>
      </c>
      <c r="AI25" s="23">
        <f t="shared" si="7"/>
        <v>0.38690561522497491</v>
      </c>
      <c r="AJ25" s="23">
        <f t="shared" si="8"/>
        <v>3.0406428361944408E-2</v>
      </c>
      <c r="AK25" s="23">
        <f t="shared" si="9"/>
        <v>8.1212276681554049E-2</v>
      </c>
      <c r="AL25" s="23">
        <f t="shared" si="1"/>
        <v>19.485669764673727</v>
      </c>
      <c r="AM25" s="25">
        <f t="shared" si="2"/>
        <v>0.38690561522497491</v>
      </c>
      <c r="AN25" s="25">
        <f>AJ25+AK25</f>
        <v>0.11161870504349845</v>
      </c>
      <c r="AO25" s="23">
        <f>IF(Checks!B$21=1,AO24+AN25,-999)</f>
        <v>12.024510303295582</v>
      </c>
      <c r="AP25" s="26">
        <f>IF( Checks!B$21=1,AO25/'ALFAM2 model'!F$6*100,-999)</f>
        <v>25.051063131865796</v>
      </c>
      <c r="AQ25" s="26">
        <f t="shared" si="12"/>
        <v>5.5809352521749567E-2</v>
      </c>
      <c r="AR25" s="26">
        <f>IF( Checks!B$21=1,V25*AI25+X25*AH25,-999)</f>
        <v>5.3630977509802974E-2</v>
      </c>
      <c r="AS25" s="63">
        <f>100*AR25/'ALFAM2 model'!$F$6</f>
        <v>0.11173120314542286</v>
      </c>
      <c r="AT25" s="1"/>
      <c r="AU25" s="1"/>
      <c r="AV25" s="1"/>
      <c r="AW25" s="1"/>
      <c r="AX25" s="1"/>
      <c r="AY25" s="1"/>
      <c r="AZ25" s="1"/>
    </row>
    <row r="26" spans="1:52" ht="12.75" customHeight="1" x14ac:dyDescent="0.2">
      <c r="A26" s="1"/>
      <c r="B26" s="18">
        <f>B$25+(B$46-B$25)/21*COUNT(E$26:E26)</f>
        <v>48</v>
      </c>
      <c r="C26" s="18">
        <f>IF(Checks!B$21=1,B26,"")</f>
        <v>48</v>
      </c>
      <c r="D26" s="19">
        <f>IF('ALFAM2 model'!$C$9=D$2, 1,0)</f>
        <v>0</v>
      </c>
      <c r="E26" s="19">
        <f>IF('ALFAM2 model'!$C$8=E$2, 1,0)</f>
        <v>0</v>
      </c>
      <c r="F26" s="19">
        <f>IF('ALFAM2 model'!$C$8=F$2, 1,0)</f>
        <v>1</v>
      </c>
      <c r="G26" s="19">
        <f>IF('ALFAM2 model'!$C$8=G$2, 1,0)</f>
        <v>0</v>
      </c>
      <c r="H26" s="19">
        <f>IF('ALFAM2 model'!$C$8=H$2, 1,0)</f>
        <v>0</v>
      </c>
      <c r="I26" s="19">
        <f>IF('ALFAM2 model'!$C$8=I$2, 1,0)</f>
        <v>0</v>
      </c>
      <c r="J26" s="19">
        <f>'ALFAM2 model'!C$10-J$3</f>
        <v>0</v>
      </c>
      <c r="K26" s="19">
        <f>'ALFAM2 model'!C$11-K$3</f>
        <v>0</v>
      </c>
      <c r="L26" s="19">
        <f>IF(AND('ALFAM2 model'!$C$15="Shallow",Checks!B$16=1),1,0)</f>
        <v>0</v>
      </c>
      <c r="M26" s="19">
        <f>IF(AND('ALFAM2 model'!$C$15="Deep",Checks!B$16=1),1,0)</f>
        <v>0</v>
      </c>
      <c r="N26" s="19">
        <f>IF(H26+I26=0,'ALFAM2 model'!C$6-N$3,0)</f>
        <v>40</v>
      </c>
      <c r="O26" s="19">
        <f>'ALFAM2 model'!C$12-O$3</f>
        <v>0</v>
      </c>
      <c r="P26" s="19">
        <f>SQRT('ALFAM2 model'!C$13)-Calculations!P$3</f>
        <v>0</v>
      </c>
      <c r="Q26" s="19">
        <f>'ALFAM2 model'!C$14-Calculations!Q$3</f>
        <v>0</v>
      </c>
      <c r="R26" s="20">
        <f>B26*'ALFAM2 model'!C$14</f>
        <v>0</v>
      </c>
      <c r="S26" s="19"/>
      <c r="T26" s="21">
        <f>Parameters!B$2+Parameters!B$3*H26+Parameters!B$4*I26+Parameters!B$5*N26+Parameters!B$7*J26+Parameters!B$6*D26</f>
        <v>0.45305450586178198</v>
      </c>
      <c r="U26" s="22">
        <f t="shared" si="0"/>
        <v>0.61136522417442241</v>
      </c>
      <c r="V26" s="22">
        <f>10^(Parameters!B$8+Parameters!B$9*E26+Parameters!B$10*G26+Parameters!B$11*J26+Parameters!B$12*K26+Parameters!B$13*0+Parameters!B$14*O26+Parameters!B$15*P26)</f>
        <v>3.5383548177916092E-2</v>
      </c>
      <c r="W26" s="22">
        <f>10^(Parameters!B$16+Parameters!B$17*Calculations!Q26)</f>
        <v>6.7681089078326234E-2</v>
      </c>
      <c r="X26" s="22">
        <f>10^(Parameters!B$18+Parameters!B$19*E26+Parameters!B$20*H26+Parameters!B$21*I26+Parameters!B$22*L26+Parameters!B$23*M26+Parameters!B$24*K26+Parameters!B$25*O26+Parameters!B$26*R26)</f>
        <v>2.0497567964327342E-3</v>
      </c>
      <c r="Y26" s="22">
        <f>10^(Parameters!B$29+Parameters!B$30*Q26)</f>
        <v>1.5848931924611124E-2</v>
      </c>
      <c r="Z26" s="21"/>
      <c r="AA26" s="17">
        <v>1</v>
      </c>
      <c r="AB26" s="19"/>
      <c r="AC26" s="18">
        <f t="shared" si="4"/>
        <v>6</v>
      </c>
      <c r="AD26" s="23"/>
      <c r="AE26" s="23">
        <f t="shared" si="10"/>
        <v>0.10306463725624232</v>
      </c>
      <c r="AF26" s="23">
        <f t="shared" si="11"/>
        <v>1.7898688721043859E-2</v>
      </c>
      <c r="AG26" s="23">
        <f t="shared" si="5"/>
        <v>8.516594853519846E-2</v>
      </c>
      <c r="AH26" s="23">
        <f>EXP(-AF26*AC26)*(AL25+W26*AM25*(1-EXP(-AG26*AC26))/AG26)</f>
        <v>17.612003937740383</v>
      </c>
      <c r="AI26" s="23">
        <f>AM25*EXP(-AC26*AE26)</f>
        <v>0.20846954250158656</v>
      </c>
      <c r="AJ26" s="23">
        <f>V26/AE26*AM25*(1-EXP(-AE26*AC26))</f>
        <v>6.1259628364953557E-2</v>
      </c>
      <c r="AK26" s="23">
        <f>X26/AF26*(AM25+AL25-AI26-AH26-AJ26)</f>
        <v>0.22799114168671436</v>
      </c>
      <c r="AL26" s="23">
        <f>AH26+(1-AA26)*AI26</f>
        <v>17.612003937740383</v>
      </c>
      <c r="AM26" s="25">
        <f t="shared" si="2"/>
        <v>0.20846954250158656</v>
      </c>
      <c r="AN26" s="25">
        <f>AJ26+AK26</f>
        <v>0.28925077005166794</v>
      </c>
      <c r="AO26" s="23">
        <f>IF(Checks!B$21=1,AO25+AN26,-999)</f>
        <v>12.31376107334725</v>
      </c>
      <c r="AP26" s="26">
        <f>IF( Checks!B$21=1,AO26/'ALFAM2 model'!F$6*100,-999)</f>
        <v>25.653668902806771</v>
      </c>
      <c r="AQ26" s="26">
        <f>(AO26-AO25)/AC26</f>
        <v>4.820846167527796E-2</v>
      </c>
      <c r="AR26" s="26">
        <f>IF( Checks!B$21=1,V26*AI26+X26*AH26,-999)</f>
        <v>4.3476716870916442E-2</v>
      </c>
      <c r="AS26" s="63">
        <f>100*AR26/'ALFAM2 model'!$F$6</f>
        <v>9.0576493481075923E-2</v>
      </c>
      <c r="AT26" s="1"/>
      <c r="AU26" s="1"/>
      <c r="AV26" s="1"/>
      <c r="AW26" s="1"/>
      <c r="AX26" s="1"/>
      <c r="AY26" s="1"/>
      <c r="AZ26" s="1"/>
    </row>
    <row r="27" spans="1:52" ht="12.75" customHeight="1" x14ac:dyDescent="0.2">
      <c r="A27" s="1"/>
      <c r="B27" s="18">
        <f>B$25+(B$46-B$25)/21*COUNT(E$26:E27)</f>
        <v>54</v>
      </c>
      <c r="C27" s="18">
        <f>IF(Checks!B$21=1,B27,"")</f>
        <v>54</v>
      </c>
      <c r="D27" s="19">
        <f>IF('ALFAM2 model'!$C$9=D$2, 1,0)</f>
        <v>0</v>
      </c>
      <c r="E27" s="19">
        <f>IF('ALFAM2 model'!$C$8=E$2, 1,0)</f>
        <v>0</v>
      </c>
      <c r="F27" s="19">
        <f>IF('ALFAM2 model'!$C$8=F$2, 1,0)</f>
        <v>1</v>
      </c>
      <c r="G27" s="19">
        <f>IF('ALFAM2 model'!$C$8=G$2, 1,0)</f>
        <v>0</v>
      </c>
      <c r="H27" s="19">
        <f>IF('ALFAM2 model'!$C$8=H$2, 1,0)</f>
        <v>0</v>
      </c>
      <c r="I27" s="19">
        <f>IF('ALFAM2 model'!$C$8=I$2, 1,0)</f>
        <v>0</v>
      </c>
      <c r="J27" s="19">
        <f>'ALFAM2 model'!C$10-J$3</f>
        <v>0</v>
      </c>
      <c r="K27" s="19">
        <f>'ALFAM2 model'!C$11-K$3</f>
        <v>0</v>
      </c>
      <c r="L27" s="19">
        <f>IF(AND('ALFAM2 model'!$C$15="Shallow",Checks!B$16=1),1,0)</f>
        <v>0</v>
      </c>
      <c r="M27" s="19">
        <f>IF(AND('ALFAM2 model'!$C$15="Deep",Checks!B$16=1),1,0)</f>
        <v>0</v>
      </c>
      <c r="N27" s="19">
        <f>IF(H27+I27=0,'ALFAM2 model'!C$6-N$3,0)</f>
        <v>40</v>
      </c>
      <c r="O27" s="19">
        <f>'ALFAM2 model'!C$12-O$3</f>
        <v>0</v>
      </c>
      <c r="P27" s="19">
        <f>SQRT('ALFAM2 model'!C$13)-Calculations!P$3</f>
        <v>0</v>
      </c>
      <c r="Q27" s="19">
        <f>'ALFAM2 model'!C$14-Calculations!Q$3</f>
        <v>0</v>
      </c>
      <c r="R27" s="20">
        <f>B27*'ALFAM2 model'!C$14</f>
        <v>0</v>
      </c>
      <c r="S27" s="19"/>
      <c r="T27" s="21">
        <f>Parameters!B$2+Parameters!B$3*H27+Parameters!B$4*I27+Parameters!B$5*N27+Parameters!B$7*J27+Parameters!B$6*D27</f>
        <v>0.45305450586178198</v>
      </c>
      <c r="U27" s="22">
        <f t="shared" si="0"/>
        <v>0.61136522417442241</v>
      </c>
      <c r="V27" s="22">
        <f>10^(Parameters!B$8+Parameters!B$9*E27+Parameters!B$10*G27+Parameters!B$11*J27+Parameters!B$12*K27+Parameters!B$13*0+Parameters!B$14*O27+Parameters!B$15*P27)</f>
        <v>3.5383548177916092E-2</v>
      </c>
      <c r="W27" s="22">
        <f>10^(Parameters!B$16+Parameters!B$17*Calculations!Q27)</f>
        <v>6.7681089078326234E-2</v>
      </c>
      <c r="X27" s="22">
        <f>10^(Parameters!B$18+Parameters!B$19*E27+Parameters!B$20*H27+Parameters!B$21*I27+Parameters!B$22*L27+Parameters!B$23*M27+Parameters!B$24*K27+Parameters!B$25*O27+Parameters!B$26*R27)</f>
        <v>2.0497567964327342E-3</v>
      </c>
      <c r="Y27" s="22">
        <f>10^(Parameters!B$29+Parameters!B$30*Q27)</f>
        <v>1.5848931924611124E-2</v>
      </c>
      <c r="Z27" s="21"/>
      <c r="AA27" s="17">
        <v>1</v>
      </c>
      <c r="AB27" s="19"/>
      <c r="AC27" s="18">
        <f t="shared" si="4"/>
        <v>6</v>
      </c>
      <c r="AD27" s="23"/>
      <c r="AE27" s="23">
        <f t="shared" si="10"/>
        <v>0.10306463725624232</v>
      </c>
      <c r="AF27" s="23">
        <f t="shared" si="11"/>
        <v>1.7898688721043859E-2</v>
      </c>
      <c r="AG27" s="23">
        <f t="shared" si="5"/>
        <v>8.516594853519846E-2</v>
      </c>
      <c r="AH27" s="23">
        <f>EXP(-AF27*AC27)*(AL26+W27*AM26*(1-EXP(-AG27*AC27))/AG27)</f>
        <v>15.878168826863801</v>
      </c>
      <c r="AI27" s="23">
        <f t="shared" si="7"/>
        <v>0.1123259741928281</v>
      </c>
      <c r="AJ27" s="23">
        <f t="shared" si="8"/>
        <v>3.3007447285646745E-2</v>
      </c>
      <c r="AK27" s="23">
        <f t="shared" si="9"/>
        <v>0.2057890414759771</v>
      </c>
      <c r="AL27" s="23">
        <f t="shared" si="1"/>
        <v>15.878168826863801</v>
      </c>
      <c r="AM27" s="25">
        <f t="shared" si="2"/>
        <v>0.1123259741928281</v>
      </c>
      <c r="AN27" s="25">
        <f t="shared" si="3"/>
        <v>0.23879648876162385</v>
      </c>
      <c r="AO27" s="23">
        <f>IF(Checks!B$21=1,AO26+AN27,-999)</f>
        <v>12.552557562108873</v>
      </c>
      <c r="AP27" s="26">
        <f>IF( Checks!B$21=1,AO27/'ALFAM2 model'!F$6*100,-999)</f>
        <v>26.151161587726818</v>
      </c>
      <c r="AQ27" s="26">
        <f t="shared" si="12"/>
        <v>3.9799414793603972E-2</v>
      </c>
      <c r="AR27" s="26">
        <f>IF( Checks!B$21=1,V27*AI27+X27*AH27,-999)</f>
        <v>3.6520875987253745E-2</v>
      </c>
      <c r="AS27" s="63">
        <f>100*AR27/'ALFAM2 model'!$F$6</f>
        <v>7.608515830677863E-2</v>
      </c>
      <c r="AT27" s="1"/>
      <c r="AU27" s="1"/>
      <c r="AV27" s="1"/>
      <c r="AW27" s="1"/>
      <c r="AX27" s="1"/>
      <c r="AY27" s="1"/>
      <c r="AZ27" s="1"/>
    </row>
    <row r="28" spans="1:52" ht="12.75" customHeight="1" x14ac:dyDescent="0.2">
      <c r="A28" s="1"/>
      <c r="B28" s="18">
        <f>B$25+(B$46-B$25)/21*COUNT(E$26:E28)</f>
        <v>60</v>
      </c>
      <c r="C28" s="18">
        <f>IF(Checks!B$21=1,B28,"")</f>
        <v>60</v>
      </c>
      <c r="D28" s="19">
        <f>IF('ALFAM2 model'!$C$9=D$2, 1,0)</f>
        <v>0</v>
      </c>
      <c r="E28" s="19">
        <f>IF('ALFAM2 model'!$C$8=E$2, 1,0)</f>
        <v>0</v>
      </c>
      <c r="F28" s="19">
        <f>IF('ALFAM2 model'!$C$8=F$2, 1,0)</f>
        <v>1</v>
      </c>
      <c r="G28" s="19">
        <f>IF('ALFAM2 model'!$C$8=G$2, 1,0)</f>
        <v>0</v>
      </c>
      <c r="H28" s="19">
        <f>IF('ALFAM2 model'!$C$8=H$2, 1,0)</f>
        <v>0</v>
      </c>
      <c r="I28" s="19">
        <f>IF('ALFAM2 model'!$C$8=I$2, 1,0)</f>
        <v>0</v>
      </c>
      <c r="J28" s="19">
        <f>'ALFAM2 model'!C$10-J$3</f>
        <v>0</v>
      </c>
      <c r="K28" s="19">
        <f>'ALFAM2 model'!C$11-K$3</f>
        <v>0</v>
      </c>
      <c r="L28" s="19">
        <f>IF(AND('ALFAM2 model'!$C$15="Shallow",Checks!B$16=1),1,0)</f>
        <v>0</v>
      </c>
      <c r="M28" s="19">
        <f>IF(AND('ALFAM2 model'!$C$15="Deep",Checks!B$16=1),1,0)</f>
        <v>0</v>
      </c>
      <c r="N28" s="19">
        <f>IF(H28+I28=0,'ALFAM2 model'!C$6-N$3,0)</f>
        <v>40</v>
      </c>
      <c r="O28" s="19">
        <f>'ALFAM2 model'!C$12-O$3</f>
        <v>0</v>
      </c>
      <c r="P28" s="19">
        <f>SQRT('ALFAM2 model'!C$13)-Calculations!P$3</f>
        <v>0</v>
      </c>
      <c r="Q28" s="19">
        <f>'ALFAM2 model'!C$14-Calculations!Q$3</f>
        <v>0</v>
      </c>
      <c r="R28" s="20">
        <f>B28*'ALFAM2 model'!C$14</f>
        <v>0</v>
      </c>
      <c r="S28" s="19"/>
      <c r="T28" s="21">
        <f>Parameters!B$2+Parameters!B$3*H28+Parameters!B$4*I28+Parameters!B$5*N28+Parameters!B$7*J28+Parameters!B$6*D28</f>
        <v>0.45305450586178198</v>
      </c>
      <c r="U28" s="22">
        <f t="shared" si="0"/>
        <v>0.61136522417442241</v>
      </c>
      <c r="V28" s="22">
        <f>10^(Parameters!B$8+Parameters!B$9*E28+Parameters!B$10*G28+Parameters!B$11*J28+Parameters!B$12*K28+Parameters!B$13*0+Parameters!B$14*O28+Parameters!B$15*P28)</f>
        <v>3.5383548177916092E-2</v>
      </c>
      <c r="W28" s="22">
        <f>10^(Parameters!B$16+Parameters!B$17*Calculations!Q28)</f>
        <v>6.7681089078326234E-2</v>
      </c>
      <c r="X28" s="22">
        <f>10^(Parameters!B$18+Parameters!B$19*E28+Parameters!B$20*H28+Parameters!B$21*I28+Parameters!B$22*L28+Parameters!B$23*M28+Parameters!B$24*K28+Parameters!B$25*O28+Parameters!B$26*R28)</f>
        <v>2.0497567964327342E-3</v>
      </c>
      <c r="Y28" s="22">
        <f>10^(Parameters!B$29+Parameters!B$30*Q28)</f>
        <v>1.5848931924611124E-2</v>
      </c>
      <c r="Z28" s="21"/>
      <c r="AA28" s="17">
        <v>1</v>
      </c>
      <c r="AB28" s="19"/>
      <c r="AC28" s="18">
        <f t="shared" si="4"/>
        <v>6</v>
      </c>
      <c r="AD28" s="23"/>
      <c r="AE28" s="23">
        <f t="shared" si="10"/>
        <v>0.10306463725624232</v>
      </c>
      <c r="AF28" s="23">
        <f t="shared" si="11"/>
        <v>1.7898688721043859E-2</v>
      </c>
      <c r="AG28" s="23">
        <f t="shared" si="5"/>
        <v>8.516594853519846E-2</v>
      </c>
      <c r="AH28" s="23">
        <f t="shared" si="6"/>
        <v>14.293427283150553</v>
      </c>
      <c r="AI28" s="23">
        <f t="shared" si="7"/>
        <v>6.0522627559715873E-2</v>
      </c>
      <c r="AJ28" s="23">
        <f t="shared" si="8"/>
        <v>1.7784821837705491E-2</v>
      </c>
      <c r="AK28" s="23">
        <f t="shared" si="9"/>
        <v>0.18538030935855193</v>
      </c>
      <c r="AL28" s="23">
        <f t="shared" si="1"/>
        <v>14.293427283150553</v>
      </c>
      <c r="AM28" s="25">
        <f t="shared" si="2"/>
        <v>6.0522627559715873E-2</v>
      </c>
      <c r="AN28" s="25">
        <f t="shared" si="3"/>
        <v>0.20316513119625743</v>
      </c>
      <c r="AO28" s="23">
        <f>IF(Checks!B$21=1,AO27+AN28,-999)</f>
        <v>12.755722693305131</v>
      </c>
      <c r="AP28" s="26">
        <f>IF( Checks!B$21=1,AO28/'ALFAM2 model'!F$6*100,-999)</f>
        <v>26.574422277719023</v>
      </c>
      <c r="AQ28" s="26">
        <f t="shared" si="12"/>
        <v>3.3860855199376282E-2</v>
      </c>
      <c r="AR28" s="26">
        <f>IF( Checks!B$21=1,V28*AI28+X28*AH28,-999)</f>
        <v>3.1439555026068197E-2</v>
      </c>
      <c r="AS28" s="63">
        <f>100*AR28/'ALFAM2 model'!$F$6</f>
        <v>6.5499072970975417E-2</v>
      </c>
      <c r="AT28" s="1"/>
      <c r="AU28" s="1"/>
      <c r="AV28" s="1"/>
      <c r="AW28" s="1"/>
      <c r="AX28" s="1"/>
      <c r="AY28" s="1"/>
      <c r="AZ28" s="1"/>
    </row>
    <row r="29" spans="1:52" ht="12.75" customHeight="1" x14ac:dyDescent="0.2">
      <c r="A29" s="1"/>
      <c r="B29" s="18">
        <f>B$25+(B$46-B$25)/21*COUNT(E$26:E29)</f>
        <v>66</v>
      </c>
      <c r="C29" s="18">
        <f>IF(Checks!B$21=1,B29,"")</f>
        <v>66</v>
      </c>
      <c r="D29" s="19">
        <f>IF('ALFAM2 model'!$C$9=D$2, 1,0)</f>
        <v>0</v>
      </c>
      <c r="E29" s="19">
        <f>IF('ALFAM2 model'!$C$8=E$2, 1,0)</f>
        <v>0</v>
      </c>
      <c r="F29" s="19">
        <f>IF('ALFAM2 model'!$C$8=F$2, 1,0)</f>
        <v>1</v>
      </c>
      <c r="G29" s="19">
        <f>IF('ALFAM2 model'!$C$8=G$2, 1,0)</f>
        <v>0</v>
      </c>
      <c r="H29" s="19">
        <f>IF('ALFAM2 model'!$C$8=H$2, 1,0)</f>
        <v>0</v>
      </c>
      <c r="I29" s="19">
        <f>IF('ALFAM2 model'!$C$8=I$2, 1,0)</f>
        <v>0</v>
      </c>
      <c r="J29" s="19">
        <f>'ALFAM2 model'!C$10-J$3</f>
        <v>0</v>
      </c>
      <c r="K29" s="19">
        <f>'ALFAM2 model'!C$11-K$3</f>
        <v>0</v>
      </c>
      <c r="L29" s="19">
        <f>IF(AND('ALFAM2 model'!$C$15="Shallow",Checks!B$16=1),1,0)</f>
        <v>0</v>
      </c>
      <c r="M29" s="19">
        <f>IF(AND('ALFAM2 model'!$C$15="Deep",Checks!B$16=1),1,0)</f>
        <v>0</v>
      </c>
      <c r="N29" s="19">
        <f>IF(H29+I29=0,'ALFAM2 model'!C$6-N$3,0)</f>
        <v>40</v>
      </c>
      <c r="O29" s="19">
        <f>'ALFAM2 model'!C$12-O$3</f>
        <v>0</v>
      </c>
      <c r="P29" s="19">
        <f>SQRT('ALFAM2 model'!C$13)-Calculations!P$3</f>
        <v>0</v>
      </c>
      <c r="Q29" s="19">
        <f>'ALFAM2 model'!C$14-Calculations!Q$3</f>
        <v>0</v>
      </c>
      <c r="R29" s="20">
        <f>B29*'ALFAM2 model'!C$14</f>
        <v>0</v>
      </c>
      <c r="S29" s="19"/>
      <c r="T29" s="21">
        <f>Parameters!B$2+Parameters!B$3*H29+Parameters!B$4*I29+Parameters!B$5*N29+Parameters!B$7*J29+Parameters!B$6*D29</f>
        <v>0.45305450586178198</v>
      </c>
      <c r="U29" s="22">
        <f t="shared" si="0"/>
        <v>0.61136522417442241</v>
      </c>
      <c r="V29" s="22">
        <f>10^(Parameters!B$8+Parameters!B$9*E29+Parameters!B$10*G29+Parameters!B$11*J29+Parameters!B$12*K29+Parameters!B$13*0+Parameters!B$14*O29+Parameters!B$15*P29)</f>
        <v>3.5383548177916092E-2</v>
      </c>
      <c r="W29" s="22">
        <f>10^(Parameters!B$16+Parameters!B$17*Calculations!Q29)</f>
        <v>6.7681089078326234E-2</v>
      </c>
      <c r="X29" s="22">
        <f>10^(Parameters!B$18+Parameters!B$19*E29+Parameters!B$20*H29+Parameters!B$21*I29+Parameters!B$22*L29+Parameters!B$23*M29+Parameters!B$24*K29+Parameters!B$25*O29+Parameters!B$26*R29)</f>
        <v>2.0497567964327342E-3</v>
      </c>
      <c r="Y29" s="22">
        <f>10^(Parameters!B$29+Parameters!B$30*Q29)</f>
        <v>1.5848931924611124E-2</v>
      </c>
      <c r="Z29" s="21"/>
      <c r="AA29" s="17">
        <v>1</v>
      </c>
      <c r="AB29" s="19"/>
      <c r="AC29" s="18">
        <f t="shared" si="4"/>
        <v>6</v>
      </c>
      <c r="AD29" s="23"/>
      <c r="AE29" s="23">
        <f t="shared" si="10"/>
        <v>0.10306463725624232</v>
      </c>
      <c r="AF29" s="23">
        <f t="shared" si="11"/>
        <v>1.7898688721043859E-2</v>
      </c>
      <c r="AG29" s="23">
        <f t="shared" si="5"/>
        <v>8.516594853519846E-2</v>
      </c>
      <c r="AH29" s="23">
        <f t="shared" si="6"/>
        <v>12.855260427679216</v>
      </c>
      <c r="AI29" s="23">
        <f t="shared" si="7"/>
        <v>3.261034211413906E-2</v>
      </c>
      <c r="AJ29" s="23">
        <f t="shared" si="8"/>
        <v>9.5826825098488874E-3</v>
      </c>
      <c r="AK29" s="23">
        <f t="shared" si="9"/>
        <v>0.16679789012085641</v>
      </c>
      <c r="AL29" s="23">
        <f t="shared" si="1"/>
        <v>12.855260427679216</v>
      </c>
      <c r="AM29" s="25">
        <f t="shared" si="2"/>
        <v>3.261034211413906E-2</v>
      </c>
      <c r="AN29" s="25">
        <f t="shared" si="3"/>
        <v>0.17638057263070531</v>
      </c>
      <c r="AO29" s="23">
        <f>IF(Checks!B$21=1,AO28+AN29,-999)</f>
        <v>12.932103265935837</v>
      </c>
      <c r="AP29" s="26">
        <f>IF( Checks!B$21=1,AO29/'ALFAM2 model'!F$6*100,-999)</f>
        <v>26.941881804032992</v>
      </c>
      <c r="AQ29" s="26">
        <f t="shared" si="12"/>
        <v>2.9396762105117585E-2</v>
      </c>
      <c r="AR29" s="26">
        <f>IF( Checks!B$21=1,V29*AI29+X29*AH29,-999)</f>
        <v>2.7504027042842216E-2</v>
      </c>
      <c r="AS29" s="63">
        <f>100*AR29/'ALFAM2 model'!$F$6</f>
        <v>5.7300056339254613E-2</v>
      </c>
      <c r="AT29" s="1"/>
      <c r="AU29" s="1"/>
      <c r="AV29" s="1"/>
      <c r="AW29" s="1"/>
      <c r="AX29" s="1"/>
      <c r="AY29" s="1"/>
      <c r="AZ29" s="1"/>
    </row>
    <row r="30" spans="1:52" ht="12.75" customHeight="1" x14ac:dyDescent="0.2">
      <c r="A30" s="1"/>
      <c r="B30" s="18">
        <f>B$25+(B$46-B$25)/21*COUNT(E$26:E30)</f>
        <v>72</v>
      </c>
      <c r="C30" s="18">
        <f>IF(Checks!B$21=1,B30,"")</f>
        <v>72</v>
      </c>
      <c r="D30" s="19">
        <f>IF('ALFAM2 model'!$C$9=D$2, 1,0)</f>
        <v>0</v>
      </c>
      <c r="E30" s="19">
        <f>IF('ALFAM2 model'!$C$8=E$2, 1,0)</f>
        <v>0</v>
      </c>
      <c r="F30" s="19">
        <f>IF('ALFAM2 model'!$C$8=F$2, 1,0)</f>
        <v>1</v>
      </c>
      <c r="G30" s="19">
        <f>IF('ALFAM2 model'!$C$8=G$2, 1,0)</f>
        <v>0</v>
      </c>
      <c r="H30" s="19">
        <f>IF('ALFAM2 model'!$C$8=H$2, 1,0)</f>
        <v>0</v>
      </c>
      <c r="I30" s="19">
        <f>IF('ALFAM2 model'!$C$8=I$2, 1,0)</f>
        <v>0</v>
      </c>
      <c r="J30" s="19">
        <f>'ALFAM2 model'!C$10-J$3</f>
        <v>0</v>
      </c>
      <c r="K30" s="19">
        <f>'ALFAM2 model'!C$11-K$3</f>
        <v>0</v>
      </c>
      <c r="L30" s="19">
        <f>IF(AND('ALFAM2 model'!$C$15="Shallow",Checks!B$16=1),1,0)</f>
        <v>0</v>
      </c>
      <c r="M30" s="19">
        <f>IF(AND('ALFAM2 model'!$C$15="Deep",Checks!B$16=1),1,0)</f>
        <v>0</v>
      </c>
      <c r="N30" s="19">
        <f>IF(H30+I30=0,'ALFAM2 model'!C$6-N$3,0)</f>
        <v>40</v>
      </c>
      <c r="O30" s="19">
        <f>'ALFAM2 model'!C$12-O$3</f>
        <v>0</v>
      </c>
      <c r="P30" s="19">
        <f>SQRT('ALFAM2 model'!C$13)-Calculations!P$3</f>
        <v>0</v>
      </c>
      <c r="Q30" s="19">
        <f>'ALFAM2 model'!C$14-Calculations!Q$3</f>
        <v>0</v>
      </c>
      <c r="R30" s="20">
        <f>B30*'ALFAM2 model'!C$14</f>
        <v>0</v>
      </c>
      <c r="S30" s="19"/>
      <c r="T30" s="21">
        <f>Parameters!B$2+Parameters!B$3*H30+Parameters!B$4*I30+Parameters!B$5*N30+Parameters!B$7*J30+Parameters!B$6*D30</f>
        <v>0.45305450586178198</v>
      </c>
      <c r="U30" s="22">
        <f t="shared" si="0"/>
        <v>0.61136522417442241</v>
      </c>
      <c r="V30" s="22">
        <f>10^(Parameters!B$8+Parameters!B$9*E30+Parameters!B$10*G30+Parameters!B$11*J30+Parameters!B$12*K30+Parameters!B$13*0+Parameters!B$14*O30+Parameters!B$15*P30)</f>
        <v>3.5383548177916092E-2</v>
      </c>
      <c r="W30" s="22">
        <f>10^(Parameters!B$16+Parameters!B$17*Calculations!Q30)</f>
        <v>6.7681089078326234E-2</v>
      </c>
      <c r="X30" s="22">
        <f>10^(Parameters!B$18+Parameters!B$19*E30+Parameters!B$20*H30+Parameters!B$21*I30+Parameters!B$22*L30+Parameters!B$23*M30+Parameters!B$24*K30+Parameters!B$25*O30+Parameters!B$26*R30)</f>
        <v>2.0497567964327342E-3</v>
      </c>
      <c r="Y30" s="22">
        <f>10^(Parameters!B$29+Parameters!B$30*Q30)</f>
        <v>1.5848931924611124E-2</v>
      </c>
      <c r="Z30" s="21"/>
      <c r="AA30" s="17">
        <v>1</v>
      </c>
      <c r="AB30" s="19"/>
      <c r="AC30" s="18">
        <f t="shared" si="4"/>
        <v>6</v>
      </c>
      <c r="AD30" s="23"/>
      <c r="AE30" s="23">
        <f t="shared" si="10"/>
        <v>0.10306463725624232</v>
      </c>
      <c r="AF30" s="23">
        <f t="shared" si="11"/>
        <v>1.7898688721043859E-2</v>
      </c>
      <c r="AG30" s="23">
        <f t="shared" si="5"/>
        <v>8.516594853519846E-2</v>
      </c>
      <c r="AH30" s="23">
        <f t="shared" si="6"/>
        <v>11.555565938533864</v>
      </c>
      <c r="AI30" s="23">
        <f t="shared" si="7"/>
        <v>1.7570856647820397E-2</v>
      </c>
      <c r="AJ30" s="23">
        <f t="shared" si="8"/>
        <v>5.1632681464303561E-3</v>
      </c>
      <c r="AK30" s="23">
        <f t="shared" si="9"/>
        <v>0.14997196151192665</v>
      </c>
      <c r="AL30" s="23">
        <f t="shared" si="1"/>
        <v>11.555565938533864</v>
      </c>
      <c r="AM30" s="25">
        <f t="shared" si="2"/>
        <v>1.7570856647820397E-2</v>
      </c>
      <c r="AN30" s="25">
        <f t="shared" si="3"/>
        <v>0.15513522965835702</v>
      </c>
      <c r="AO30" s="23">
        <f>IF(Checks!B$21=1,AO29+AN30,-999)</f>
        <v>13.087238495594194</v>
      </c>
      <c r="AP30" s="26">
        <f>IF( Checks!B$21=1,AO30/'ALFAM2 model'!F$6*100,-999)</f>
        <v>27.265080199154575</v>
      </c>
      <c r="AQ30" s="26">
        <f t="shared" si="12"/>
        <v>2.5855871609726282E-2</v>
      </c>
      <c r="AR30" s="26">
        <f>IF( Checks!B$21=1,V30*AI30+X30*AH30,-999)</f>
        <v>2.4307819071861803E-2</v>
      </c>
      <c r="AS30" s="63">
        <f>100*AR30/'ALFAM2 model'!$F$6</f>
        <v>5.0641289733045415E-2</v>
      </c>
      <c r="AT30" s="1"/>
      <c r="AU30" s="1"/>
      <c r="AV30" s="1"/>
      <c r="AW30" s="1"/>
      <c r="AX30" s="1"/>
      <c r="AY30" s="1"/>
      <c r="AZ30" s="1"/>
    </row>
    <row r="31" spans="1:52" ht="12.75" customHeight="1" x14ac:dyDescent="0.2">
      <c r="A31" s="1"/>
      <c r="B31" s="18">
        <f>B$25+(B$46-B$25)/21*COUNT(E$26:E31)</f>
        <v>78</v>
      </c>
      <c r="C31" s="18">
        <f>IF(Checks!B$21=1,B31,"")</f>
        <v>78</v>
      </c>
      <c r="D31" s="19">
        <f>IF('ALFAM2 model'!$C$9=D$2, 1,0)</f>
        <v>0</v>
      </c>
      <c r="E31" s="19">
        <f>IF('ALFAM2 model'!$C$8=E$2, 1,0)</f>
        <v>0</v>
      </c>
      <c r="F31" s="19">
        <f>IF('ALFAM2 model'!$C$8=F$2, 1,0)</f>
        <v>1</v>
      </c>
      <c r="G31" s="19">
        <f>IF('ALFAM2 model'!$C$8=G$2, 1,0)</f>
        <v>0</v>
      </c>
      <c r="H31" s="19">
        <f>IF('ALFAM2 model'!$C$8=H$2, 1,0)</f>
        <v>0</v>
      </c>
      <c r="I31" s="19">
        <f>IF('ALFAM2 model'!$C$8=I$2, 1,0)</f>
        <v>0</v>
      </c>
      <c r="J31" s="19">
        <f>'ALFAM2 model'!C$10-J$3</f>
        <v>0</v>
      </c>
      <c r="K31" s="19">
        <f>'ALFAM2 model'!C$11-K$3</f>
        <v>0</v>
      </c>
      <c r="L31" s="19">
        <f>IF(AND('ALFAM2 model'!$C$15="Shallow",Checks!B$16=1),1,0)</f>
        <v>0</v>
      </c>
      <c r="M31" s="19">
        <f>IF(AND('ALFAM2 model'!$C$15="Deep",Checks!B$16=1),1,0)</f>
        <v>0</v>
      </c>
      <c r="N31" s="19">
        <f>IF(H31+I31=0,'ALFAM2 model'!C$6-N$3,0)</f>
        <v>40</v>
      </c>
      <c r="O31" s="19">
        <f>'ALFAM2 model'!C$12-O$3</f>
        <v>0</v>
      </c>
      <c r="P31" s="19">
        <f>SQRT('ALFAM2 model'!C$13)-Calculations!P$3</f>
        <v>0</v>
      </c>
      <c r="Q31" s="19">
        <f>'ALFAM2 model'!C$14-Calculations!Q$3</f>
        <v>0</v>
      </c>
      <c r="R31" s="20">
        <f>B31*'ALFAM2 model'!C$14</f>
        <v>0</v>
      </c>
      <c r="S31" s="19"/>
      <c r="T31" s="21">
        <f>Parameters!B$2+Parameters!B$3*H31+Parameters!B$4*I31+Parameters!B$5*N31+Parameters!B$7*J31+Parameters!B$6*D31</f>
        <v>0.45305450586178198</v>
      </c>
      <c r="U31" s="22">
        <f t="shared" si="0"/>
        <v>0.61136522417442241</v>
      </c>
      <c r="V31" s="22">
        <f>10^(Parameters!B$8+Parameters!B$9*E31+Parameters!B$10*G31+Parameters!B$11*J31+Parameters!B$12*K31+Parameters!B$13*0+Parameters!B$14*O31+Parameters!B$15*P31)</f>
        <v>3.5383548177916092E-2</v>
      </c>
      <c r="W31" s="22">
        <f>10^(Parameters!B$16+Parameters!B$17*Calculations!Q31)</f>
        <v>6.7681089078326234E-2</v>
      </c>
      <c r="X31" s="22">
        <f>10^(Parameters!B$18+Parameters!B$19*E31+Parameters!B$20*H31+Parameters!B$21*I31+Parameters!B$22*L31+Parameters!B$23*M31+Parameters!B$24*K31+Parameters!B$25*O31+Parameters!B$26*R31)</f>
        <v>2.0497567964327342E-3</v>
      </c>
      <c r="Y31" s="22">
        <f>10^(Parameters!B$29+Parameters!B$30*Q31)</f>
        <v>1.5848931924611124E-2</v>
      </c>
      <c r="Z31" s="21"/>
      <c r="AA31" s="17">
        <v>1</v>
      </c>
      <c r="AB31" s="19"/>
      <c r="AC31" s="18">
        <f t="shared" si="4"/>
        <v>6</v>
      </c>
      <c r="AD31" s="23"/>
      <c r="AE31" s="23">
        <f t="shared" si="10"/>
        <v>0.10306463725624232</v>
      </c>
      <c r="AF31" s="23">
        <f t="shared" si="11"/>
        <v>1.7898688721043859E-2</v>
      </c>
      <c r="AG31" s="23">
        <f t="shared" si="5"/>
        <v>8.516594853519846E-2</v>
      </c>
      <c r="AH31" s="23">
        <f t="shared" si="6"/>
        <v>10.383919897985987</v>
      </c>
      <c r="AI31" s="23">
        <f t="shared" si="7"/>
        <v>9.4673954127084785E-3</v>
      </c>
      <c r="AJ31" s="23">
        <f t="shared" si="8"/>
        <v>2.7820328936644235E-3</v>
      </c>
      <c r="AK31" s="23">
        <f t="shared" si="9"/>
        <v>0.13478624641925324</v>
      </c>
      <c r="AL31" s="23">
        <f t="shared" si="1"/>
        <v>10.383919897985987</v>
      </c>
      <c r="AM31" s="25">
        <f t="shared" si="2"/>
        <v>9.4673954127084785E-3</v>
      </c>
      <c r="AN31" s="25">
        <f t="shared" si="3"/>
        <v>0.13756827931291765</v>
      </c>
      <c r="AO31" s="23">
        <f>IF(Checks!B$21=1,AO30+AN31,-999)</f>
        <v>13.224806774907112</v>
      </c>
      <c r="AP31" s="26">
        <f>IF( Checks!B$21=1,AO31/'ALFAM2 model'!F$6*100,-999)</f>
        <v>27.551680781056483</v>
      </c>
      <c r="AQ31" s="26">
        <f t="shared" si="12"/>
        <v>2.2928046552152932E-2</v>
      </c>
      <c r="AR31" s="26">
        <f>IF( Checks!B$21=1,V31*AI31+X31*AH31,-999)</f>
        <v>2.1619500426214834E-2</v>
      </c>
      <c r="AS31" s="63">
        <f>100*AR31/'ALFAM2 model'!$F$6</f>
        <v>4.504062588794757E-2</v>
      </c>
      <c r="AT31" s="1"/>
      <c r="AU31" s="1"/>
      <c r="AV31" s="1"/>
      <c r="AW31" s="1"/>
      <c r="AX31" s="1"/>
      <c r="AY31" s="1"/>
      <c r="AZ31" s="1"/>
    </row>
    <row r="32" spans="1:52" ht="12.75" customHeight="1" x14ac:dyDescent="0.2">
      <c r="A32" s="1"/>
      <c r="B32" s="18">
        <f>B$25+(B$46-B$25)/21*COUNT(E$26:E32)</f>
        <v>84</v>
      </c>
      <c r="C32" s="18">
        <f>IF(Checks!B$21=1,B32,"")</f>
        <v>84</v>
      </c>
      <c r="D32" s="19">
        <f>IF('ALFAM2 model'!$C$9=D$2, 1,0)</f>
        <v>0</v>
      </c>
      <c r="E32" s="19">
        <f>IF('ALFAM2 model'!$C$8=E$2, 1,0)</f>
        <v>0</v>
      </c>
      <c r="F32" s="19">
        <f>IF('ALFAM2 model'!$C$8=F$2, 1,0)</f>
        <v>1</v>
      </c>
      <c r="G32" s="19">
        <f>IF('ALFAM2 model'!$C$8=G$2, 1,0)</f>
        <v>0</v>
      </c>
      <c r="H32" s="19">
        <f>IF('ALFAM2 model'!$C$8=H$2, 1,0)</f>
        <v>0</v>
      </c>
      <c r="I32" s="19">
        <f>IF('ALFAM2 model'!$C$8=I$2, 1,0)</f>
        <v>0</v>
      </c>
      <c r="J32" s="19">
        <f>'ALFAM2 model'!C$10-J$3</f>
        <v>0</v>
      </c>
      <c r="K32" s="19">
        <f>'ALFAM2 model'!C$11-K$3</f>
        <v>0</v>
      </c>
      <c r="L32" s="19">
        <f>IF(AND('ALFAM2 model'!$C$15="Shallow",Checks!B$16=1),1,0)</f>
        <v>0</v>
      </c>
      <c r="M32" s="19">
        <f>IF(AND('ALFAM2 model'!$C$15="Deep",Checks!B$16=1),1,0)</f>
        <v>0</v>
      </c>
      <c r="N32" s="19">
        <f>IF(H32+I32=0,'ALFAM2 model'!C$6-N$3,0)</f>
        <v>40</v>
      </c>
      <c r="O32" s="19">
        <f>'ALFAM2 model'!C$12-O$3</f>
        <v>0</v>
      </c>
      <c r="P32" s="19">
        <f>SQRT('ALFAM2 model'!C$13)-Calculations!P$3</f>
        <v>0</v>
      </c>
      <c r="Q32" s="19">
        <f>'ALFAM2 model'!C$14-Calculations!Q$3</f>
        <v>0</v>
      </c>
      <c r="R32" s="20">
        <f>B32*'ALFAM2 model'!C$14</f>
        <v>0</v>
      </c>
      <c r="S32" s="19"/>
      <c r="T32" s="21">
        <f>Parameters!B$2+Parameters!B$3*H32+Parameters!B$4*I32+Parameters!B$5*N32+Parameters!B$7*J32+Parameters!B$6*D32</f>
        <v>0.45305450586178198</v>
      </c>
      <c r="U32" s="22">
        <f t="shared" si="0"/>
        <v>0.61136522417442241</v>
      </c>
      <c r="V32" s="22">
        <f>10^(Parameters!B$8+Parameters!B$9*E32+Parameters!B$10*G32+Parameters!B$11*J32+Parameters!B$12*K32+Parameters!B$13*0+Parameters!B$14*O32+Parameters!B$15*P32)</f>
        <v>3.5383548177916092E-2</v>
      </c>
      <c r="W32" s="22">
        <f>10^(Parameters!B$16+Parameters!B$17*Calculations!Q32)</f>
        <v>6.7681089078326234E-2</v>
      </c>
      <c r="X32" s="22">
        <f>10^(Parameters!B$18+Parameters!B$19*E32+Parameters!B$20*H32+Parameters!B$21*I32+Parameters!B$22*L32+Parameters!B$23*M32+Parameters!B$24*K32+Parameters!B$25*O32+Parameters!B$26*R32)</f>
        <v>2.0497567964327342E-3</v>
      </c>
      <c r="Y32" s="22">
        <f>10^(Parameters!B$29+Parameters!B$30*Q32)</f>
        <v>1.5848931924611124E-2</v>
      </c>
      <c r="Z32" s="21"/>
      <c r="AA32" s="17">
        <v>1</v>
      </c>
      <c r="AB32" s="19"/>
      <c r="AC32" s="18">
        <f t="shared" si="4"/>
        <v>6</v>
      </c>
      <c r="AD32" s="23"/>
      <c r="AE32" s="23">
        <f t="shared" si="10"/>
        <v>0.10306463725624232</v>
      </c>
      <c r="AF32" s="23">
        <f t="shared" si="11"/>
        <v>1.7898688721043859E-2</v>
      </c>
      <c r="AG32" s="23">
        <f t="shared" si="5"/>
        <v>8.516594853519846E-2</v>
      </c>
      <c r="AH32" s="23">
        <f t="shared" si="6"/>
        <v>9.3292643783805005</v>
      </c>
      <c r="AI32" s="23">
        <f t="shared" si="7"/>
        <v>5.1011500291132375E-3</v>
      </c>
      <c r="AJ32" s="23">
        <f t="shared" si="8"/>
        <v>1.4989938159190362E-3</v>
      </c>
      <c r="AK32" s="23">
        <f t="shared" si="9"/>
        <v>0.12110744654975761</v>
      </c>
      <c r="AL32" s="23">
        <f t="shared" si="1"/>
        <v>9.3292643783805005</v>
      </c>
      <c r="AM32" s="25">
        <f t="shared" si="2"/>
        <v>5.1011500291132375E-3</v>
      </c>
      <c r="AN32" s="25">
        <f t="shared" si="3"/>
        <v>0.12260644036567664</v>
      </c>
      <c r="AO32" s="23">
        <f>IF(Checks!B$21=1,AO31+AN32,-999)</f>
        <v>13.347413215272789</v>
      </c>
      <c r="AP32" s="26">
        <f>IF( Checks!B$21=1,AO32/'ALFAM2 model'!F$6*100,-999)</f>
        <v>27.807110865151646</v>
      </c>
      <c r="AQ32" s="26">
        <f t="shared" si="12"/>
        <v>2.0434406727612913E-2</v>
      </c>
      <c r="AR32" s="26">
        <f>IF( Checks!B$21=1,V32*AI32+X32*AH32,-999)</f>
        <v>1.9303219853121147E-2</v>
      </c>
      <c r="AS32" s="63">
        <f>100*AR32/'ALFAM2 model'!$F$6</f>
        <v>4.0215041360669057E-2</v>
      </c>
      <c r="AT32" s="1"/>
      <c r="AU32" s="1"/>
      <c r="AV32" s="1"/>
      <c r="AW32" s="1"/>
      <c r="AX32" s="1"/>
      <c r="AY32" s="1"/>
      <c r="AZ32" s="1"/>
    </row>
    <row r="33" spans="1:52" ht="12.75" customHeight="1" x14ac:dyDescent="0.2">
      <c r="A33" s="1"/>
      <c r="B33" s="18">
        <f>B$25+(B$46-B$25)/21*COUNT(E$26:E33)</f>
        <v>90</v>
      </c>
      <c r="C33" s="18">
        <f>IF(Checks!B$21=1,B33,"")</f>
        <v>90</v>
      </c>
      <c r="D33" s="19">
        <f>IF('ALFAM2 model'!$C$9=D$2, 1,0)</f>
        <v>0</v>
      </c>
      <c r="E33" s="19">
        <f>IF('ALFAM2 model'!$C$8=E$2, 1,0)</f>
        <v>0</v>
      </c>
      <c r="F33" s="19">
        <f>IF('ALFAM2 model'!$C$8=F$2, 1,0)</f>
        <v>1</v>
      </c>
      <c r="G33" s="19">
        <f>IF('ALFAM2 model'!$C$8=G$2, 1,0)</f>
        <v>0</v>
      </c>
      <c r="H33" s="19">
        <f>IF('ALFAM2 model'!$C$8=H$2, 1,0)</f>
        <v>0</v>
      </c>
      <c r="I33" s="19">
        <f>IF('ALFAM2 model'!$C$8=I$2, 1,0)</f>
        <v>0</v>
      </c>
      <c r="J33" s="19">
        <f>'ALFAM2 model'!C$10-J$3</f>
        <v>0</v>
      </c>
      <c r="K33" s="19">
        <f>'ALFAM2 model'!C$11-K$3</f>
        <v>0</v>
      </c>
      <c r="L33" s="19">
        <f>IF(AND('ALFAM2 model'!$C$15="Shallow",Checks!B$16=1),1,0)</f>
        <v>0</v>
      </c>
      <c r="M33" s="19">
        <f>IF(AND('ALFAM2 model'!$C$15="Deep",Checks!B$16=1),1,0)</f>
        <v>0</v>
      </c>
      <c r="N33" s="19">
        <f>IF(H33+I33=0,'ALFAM2 model'!C$6-N$3,0)</f>
        <v>40</v>
      </c>
      <c r="O33" s="19">
        <f>'ALFAM2 model'!C$12-O$3</f>
        <v>0</v>
      </c>
      <c r="P33" s="19">
        <f>SQRT('ALFAM2 model'!C$13)-Calculations!P$3</f>
        <v>0</v>
      </c>
      <c r="Q33" s="19">
        <f>'ALFAM2 model'!C$14-Calculations!Q$3</f>
        <v>0</v>
      </c>
      <c r="R33" s="20">
        <f>B33*'ALFAM2 model'!C$14</f>
        <v>0</v>
      </c>
      <c r="S33" s="19"/>
      <c r="T33" s="21">
        <f>Parameters!B$2+Parameters!B$3*H33+Parameters!B$4*I33+Parameters!B$5*N33+Parameters!B$7*J33+Parameters!B$6*D33</f>
        <v>0.45305450586178198</v>
      </c>
      <c r="U33" s="22">
        <f t="shared" si="0"/>
        <v>0.61136522417442241</v>
      </c>
      <c r="V33" s="22">
        <f>10^(Parameters!B$8+Parameters!B$9*E33+Parameters!B$10*G33+Parameters!B$11*J33+Parameters!B$12*K33+Parameters!B$13*0+Parameters!B$14*O33+Parameters!B$15*P33)</f>
        <v>3.5383548177916092E-2</v>
      </c>
      <c r="W33" s="22">
        <f>10^(Parameters!B$16+Parameters!B$17*Calculations!Q33)</f>
        <v>6.7681089078326234E-2</v>
      </c>
      <c r="X33" s="22">
        <f>10^(Parameters!B$18+Parameters!B$19*E33+Parameters!B$20*H33+Parameters!B$21*I33+Parameters!B$22*L33+Parameters!B$23*M33+Parameters!B$24*K33+Parameters!B$25*O33+Parameters!B$26*R33)</f>
        <v>2.0497567964327342E-3</v>
      </c>
      <c r="Y33" s="22">
        <f>10^(Parameters!B$29+Parameters!B$30*Q33)</f>
        <v>1.5848931924611124E-2</v>
      </c>
      <c r="Z33" s="21"/>
      <c r="AA33" s="17">
        <v>1</v>
      </c>
      <c r="AB33" s="19"/>
      <c r="AC33" s="18">
        <f t="shared" si="4"/>
        <v>6</v>
      </c>
      <c r="AD33" s="23"/>
      <c r="AE33" s="23">
        <f t="shared" si="10"/>
        <v>0.10306463725624232</v>
      </c>
      <c r="AF33" s="23">
        <f t="shared" si="11"/>
        <v>1.7898688721043859E-2</v>
      </c>
      <c r="AG33" s="23">
        <f t="shared" si="5"/>
        <v>8.516594853519846E-2</v>
      </c>
      <c r="AH33" s="23">
        <f t="shared" si="6"/>
        <v>8.3807539180472546</v>
      </c>
      <c r="AI33" s="23">
        <f t="shared" si="7"/>
        <v>2.7485628818874441E-3</v>
      </c>
      <c r="AJ33" s="23">
        <f t="shared" si="8"/>
        <v>8.0767645317228595E-4</v>
      </c>
      <c r="AK33" s="23">
        <f t="shared" si="9"/>
        <v>0.10880028610481676</v>
      </c>
      <c r="AL33" s="23">
        <f t="shared" si="1"/>
        <v>8.3807539180472546</v>
      </c>
      <c r="AM33" s="25">
        <f t="shared" si="2"/>
        <v>2.7485628818874441E-3</v>
      </c>
      <c r="AN33" s="25">
        <f t="shared" si="3"/>
        <v>0.10960796255798905</v>
      </c>
      <c r="AO33" s="23">
        <f>IF(Checks!B$21=1,AO32+AN33,-999)</f>
        <v>13.457021177830779</v>
      </c>
      <c r="AP33" s="26">
        <f>IF( Checks!B$21=1,AO33/'ALFAM2 model'!F$6*100,-999)</f>
        <v>28.035460787147453</v>
      </c>
      <c r="AQ33" s="26">
        <f t="shared" si="12"/>
        <v>1.8267993759664886E-2</v>
      </c>
      <c r="AR33" s="26">
        <f>IF( Checks!B$21=1,V33*AI33+X33*AH33,-999)</f>
        <v>1.7275761209898922E-2</v>
      </c>
      <c r="AS33" s="63">
        <f>100*AR33/'ALFAM2 model'!$F$6</f>
        <v>3.5991169187289417E-2</v>
      </c>
      <c r="AT33" s="1"/>
      <c r="AU33" s="1"/>
      <c r="AV33" s="1"/>
      <c r="AW33" s="1"/>
      <c r="AX33" s="1"/>
      <c r="AY33" s="1"/>
      <c r="AZ33" s="1"/>
    </row>
    <row r="34" spans="1:52" ht="12.75" customHeight="1" x14ac:dyDescent="0.2">
      <c r="A34" s="1"/>
      <c r="B34" s="18">
        <f>B$25+(B$46-B$25)/21*COUNT(E$26:E34)</f>
        <v>96</v>
      </c>
      <c r="C34" s="18">
        <f>IF(Checks!B$21=1,B34,"")</f>
        <v>96</v>
      </c>
      <c r="D34" s="19">
        <f>IF('ALFAM2 model'!$C$9=D$2, 1,0)</f>
        <v>0</v>
      </c>
      <c r="E34" s="19">
        <f>IF('ALFAM2 model'!$C$8=E$2, 1,0)</f>
        <v>0</v>
      </c>
      <c r="F34" s="19">
        <f>IF('ALFAM2 model'!$C$8=F$2, 1,0)</f>
        <v>1</v>
      </c>
      <c r="G34" s="19">
        <f>IF('ALFAM2 model'!$C$8=G$2, 1,0)</f>
        <v>0</v>
      </c>
      <c r="H34" s="19">
        <f>IF('ALFAM2 model'!$C$8=H$2, 1,0)</f>
        <v>0</v>
      </c>
      <c r="I34" s="19">
        <f>IF('ALFAM2 model'!$C$8=I$2, 1,0)</f>
        <v>0</v>
      </c>
      <c r="J34" s="19">
        <f>'ALFAM2 model'!C$10-J$3</f>
        <v>0</v>
      </c>
      <c r="K34" s="19">
        <f>'ALFAM2 model'!C$11-K$3</f>
        <v>0</v>
      </c>
      <c r="L34" s="19">
        <f>IF(AND('ALFAM2 model'!$C$15="Shallow",Checks!B$16=1),1,0)</f>
        <v>0</v>
      </c>
      <c r="M34" s="19">
        <f>IF(AND('ALFAM2 model'!$C$15="Deep",Checks!B$16=1),1,0)</f>
        <v>0</v>
      </c>
      <c r="N34" s="19">
        <f>IF(H34+I34=0,'ALFAM2 model'!C$6-N$3,0)</f>
        <v>40</v>
      </c>
      <c r="O34" s="19">
        <f>'ALFAM2 model'!C$12-O$3</f>
        <v>0</v>
      </c>
      <c r="P34" s="19">
        <f>SQRT('ALFAM2 model'!C$13)-Calculations!P$3</f>
        <v>0</v>
      </c>
      <c r="Q34" s="19">
        <f>'ALFAM2 model'!C$14-Calculations!Q$3</f>
        <v>0</v>
      </c>
      <c r="R34" s="20">
        <f>B34*'ALFAM2 model'!C$14</f>
        <v>0</v>
      </c>
      <c r="S34" s="19"/>
      <c r="T34" s="21">
        <f>Parameters!B$2+Parameters!B$3*H34+Parameters!B$4*I34+Parameters!B$5*N34+Parameters!B$7*J34+Parameters!B$6*D34</f>
        <v>0.45305450586178198</v>
      </c>
      <c r="U34" s="22">
        <f t="shared" si="0"/>
        <v>0.61136522417442241</v>
      </c>
      <c r="V34" s="22">
        <f>10^(Parameters!B$8+Parameters!B$9*E34+Parameters!B$10*G34+Parameters!B$11*J34+Parameters!B$12*K34+Parameters!B$13*0+Parameters!B$14*O34+Parameters!B$15*P34)</f>
        <v>3.5383548177916092E-2</v>
      </c>
      <c r="W34" s="22">
        <f>10^(Parameters!B$16+Parameters!B$17*Calculations!Q34)</f>
        <v>6.7681089078326234E-2</v>
      </c>
      <c r="X34" s="22">
        <f>10^(Parameters!B$18+Parameters!B$19*E34+Parameters!B$20*H34+Parameters!B$21*I34+Parameters!B$22*L34+Parameters!B$23*M34+Parameters!B$24*K34+Parameters!B$25*O34+Parameters!B$26*R34)</f>
        <v>2.0497567964327342E-3</v>
      </c>
      <c r="Y34" s="22">
        <f>10^(Parameters!B$29+Parameters!B$30*Q34)</f>
        <v>1.5848931924611124E-2</v>
      </c>
      <c r="Z34" s="21"/>
      <c r="AA34" s="17">
        <v>1</v>
      </c>
      <c r="AB34" s="19"/>
      <c r="AC34" s="18">
        <f t="shared" si="4"/>
        <v>6</v>
      </c>
      <c r="AD34" s="23"/>
      <c r="AE34" s="23">
        <f t="shared" si="10"/>
        <v>0.10306463725624232</v>
      </c>
      <c r="AF34" s="23">
        <f t="shared" si="11"/>
        <v>1.7898688721043859E-2</v>
      </c>
      <c r="AG34" s="23">
        <f t="shared" si="5"/>
        <v>8.516594853519846E-2</v>
      </c>
      <c r="AH34" s="23">
        <f t="shared" si="6"/>
        <v>7.5281551930987094</v>
      </c>
      <c r="AI34" s="23">
        <f t="shared" si="7"/>
        <v>1.4809597585983315E-3</v>
      </c>
      <c r="AJ34" s="23">
        <f t="shared" si="8"/>
        <v>4.351860868812271E-4</v>
      </c>
      <c r="AK34" s="23">
        <f t="shared" si="9"/>
        <v>9.7734884987093318E-2</v>
      </c>
      <c r="AL34" s="23">
        <f t="shared" si="1"/>
        <v>7.5281551930987094</v>
      </c>
      <c r="AM34" s="25">
        <f t="shared" si="2"/>
        <v>1.4809597585983315E-3</v>
      </c>
      <c r="AN34" s="25">
        <f t="shared" si="3"/>
        <v>9.8170071073974546E-2</v>
      </c>
      <c r="AO34" s="23">
        <f>IF(Checks!B$21=1,AO33+AN34,-999)</f>
        <v>13.555191248904753</v>
      </c>
      <c r="AP34" s="26">
        <f>IF( Checks!B$21=1,AO34/'ALFAM2 model'!F$6*100,-999)</f>
        <v>28.239981768551569</v>
      </c>
      <c r="AQ34" s="26">
        <f t="shared" si="12"/>
        <v>1.6361678512329132E-2</v>
      </c>
      <c r="AR34" s="26">
        <f>IF( Checks!B$21=1,V34*AI34+X34*AH34,-999)</f>
        <v>1.5483288882622381E-2</v>
      </c>
      <c r="AS34" s="63">
        <f>100*AR34/'ALFAM2 model'!$F$6</f>
        <v>3.2256851838796625E-2</v>
      </c>
      <c r="AT34" s="1"/>
      <c r="AU34" s="1"/>
      <c r="AV34" s="1"/>
      <c r="AW34" s="1"/>
      <c r="AX34" s="1"/>
      <c r="AY34" s="1"/>
      <c r="AZ34" s="1"/>
    </row>
    <row r="35" spans="1:52" ht="12.75" customHeight="1" x14ac:dyDescent="0.2">
      <c r="A35" s="1"/>
      <c r="B35" s="18">
        <f>B$25+(B$46-B$25)/21*COUNT(E$26:E35)</f>
        <v>102</v>
      </c>
      <c r="C35" s="18">
        <f>IF(Checks!B$21=1,B35,"")</f>
        <v>102</v>
      </c>
      <c r="D35" s="19">
        <f>IF('ALFAM2 model'!$C$9=D$2, 1,0)</f>
        <v>0</v>
      </c>
      <c r="E35" s="19">
        <f>IF('ALFAM2 model'!$C$8=E$2, 1,0)</f>
        <v>0</v>
      </c>
      <c r="F35" s="19">
        <f>IF('ALFAM2 model'!$C$8=F$2, 1,0)</f>
        <v>1</v>
      </c>
      <c r="G35" s="19">
        <f>IF('ALFAM2 model'!$C$8=G$2, 1,0)</f>
        <v>0</v>
      </c>
      <c r="H35" s="19">
        <f>IF('ALFAM2 model'!$C$8=H$2, 1,0)</f>
        <v>0</v>
      </c>
      <c r="I35" s="19">
        <f>IF('ALFAM2 model'!$C$8=I$2, 1,0)</f>
        <v>0</v>
      </c>
      <c r="J35" s="19">
        <f>'ALFAM2 model'!C$10-J$3</f>
        <v>0</v>
      </c>
      <c r="K35" s="19">
        <f>'ALFAM2 model'!C$11-K$3</f>
        <v>0</v>
      </c>
      <c r="L35" s="19">
        <f>IF(AND('ALFAM2 model'!$C$15="Shallow",Checks!B$16=1),1,0)</f>
        <v>0</v>
      </c>
      <c r="M35" s="19">
        <f>IF(AND('ALFAM2 model'!$C$15="Deep",Checks!B$16=1),1,0)</f>
        <v>0</v>
      </c>
      <c r="N35" s="19">
        <f>IF(H35+I35=0,'ALFAM2 model'!C$6-N$3,0)</f>
        <v>40</v>
      </c>
      <c r="O35" s="19">
        <f>'ALFAM2 model'!C$12-O$3</f>
        <v>0</v>
      </c>
      <c r="P35" s="19">
        <f>SQRT('ALFAM2 model'!C$13)-Calculations!P$3</f>
        <v>0</v>
      </c>
      <c r="Q35" s="19">
        <f>'ALFAM2 model'!C$14-Calculations!Q$3</f>
        <v>0</v>
      </c>
      <c r="R35" s="20">
        <f>B35*'ALFAM2 model'!C$14</f>
        <v>0</v>
      </c>
      <c r="S35" s="19"/>
      <c r="T35" s="21">
        <f>Parameters!B$2+Parameters!B$3*H35+Parameters!B$4*I35+Parameters!B$5*N35+Parameters!B$7*J35+Parameters!B$6*D35</f>
        <v>0.45305450586178198</v>
      </c>
      <c r="U35" s="22">
        <f t="shared" si="0"/>
        <v>0.61136522417442241</v>
      </c>
      <c r="V35" s="22">
        <f>10^(Parameters!B$8+Parameters!B$9*E35+Parameters!B$10*G35+Parameters!B$11*J35+Parameters!B$12*K35+Parameters!B$13*0+Parameters!B$14*O35+Parameters!B$15*P35)</f>
        <v>3.5383548177916092E-2</v>
      </c>
      <c r="W35" s="22">
        <f>10^(Parameters!B$16+Parameters!B$17*Calculations!Q35)</f>
        <v>6.7681089078326234E-2</v>
      </c>
      <c r="X35" s="22">
        <f>10^(Parameters!B$18+Parameters!B$19*E35+Parameters!B$20*H35+Parameters!B$21*I35+Parameters!B$22*L35+Parameters!B$23*M35+Parameters!B$24*K35+Parameters!B$25*O35+Parameters!B$26*R35)</f>
        <v>2.0497567964327342E-3</v>
      </c>
      <c r="Y35" s="22">
        <f>10^(Parameters!B$29+Parameters!B$30*Q35)</f>
        <v>1.5848931924611124E-2</v>
      </c>
      <c r="Z35" s="21"/>
      <c r="AA35" s="17">
        <v>1</v>
      </c>
      <c r="AB35" s="19"/>
      <c r="AC35" s="18">
        <f t="shared" si="4"/>
        <v>6</v>
      </c>
      <c r="AD35" s="23"/>
      <c r="AE35" s="23">
        <f t="shared" si="10"/>
        <v>0.10306463725624232</v>
      </c>
      <c r="AF35" s="23">
        <f t="shared" si="11"/>
        <v>1.7898688721043859E-2</v>
      </c>
      <c r="AG35" s="23">
        <f t="shared" si="5"/>
        <v>8.516594853519846E-2</v>
      </c>
      <c r="AH35" s="23">
        <f t="shared" si="6"/>
        <v>6.7620116906798362</v>
      </c>
      <c r="AI35" s="23">
        <f t="shared" si="7"/>
        <v>7.9795947949407096E-4</v>
      </c>
      <c r="AJ35" s="23">
        <f t="shared" si="8"/>
        <v>2.3448365923154713E-4</v>
      </c>
      <c r="AK35" s="23">
        <f t="shared" si="9"/>
        <v>8.7790073653178827E-2</v>
      </c>
      <c r="AL35" s="23">
        <f t="shared" si="1"/>
        <v>6.7620116906798362</v>
      </c>
      <c r="AM35" s="25">
        <f t="shared" si="2"/>
        <v>7.9795947949407096E-4</v>
      </c>
      <c r="AN35" s="25">
        <f t="shared" si="3"/>
        <v>8.8024557312410379E-2</v>
      </c>
      <c r="AO35" s="23">
        <f>IF(Checks!B$21=1,AO34+AN35,-999)</f>
        <v>13.643215806217164</v>
      </c>
      <c r="AP35" s="26">
        <f>IF( Checks!B$21=1,AO35/'ALFAM2 model'!F$6*100,-999)</f>
        <v>28.423366262952428</v>
      </c>
      <c r="AQ35" s="26">
        <f t="shared" si="12"/>
        <v>1.4670759552068388E-2</v>
      </c>
      <c r="AR35" s="26">
        <f>IF( Checks!B$21=1,V35*AI35+X35*AH35,-999)</f>
        <v>1.3888714058215302E-2</v>
      </c>
      <c r="AS35" s="63">
        <f>100*AR35/'ALFAM2 model'!$F$6</f>
        <v>2.893482095461521E-2</v>
      </c>
      <c r="AT35" s="1"/>
      <c r="AU35" s="1"/>
      <c r="AV35" s="1"/>
      <c r="AW35" s="1"/>
      <c r="AX35" s="1"/>
      <c r="AY35" s="1"/>
      <c r="AZ35" s="1"/>
    </row>
    <row r="36" spans="1:52" ht="12.75" customHeight="1" x14ac:dyDescent="0.2">
      <c r="A36" s="1"/>
      <c r="B36" s="18">
        <f>B$25+(B$46-B$25)/21*COUNT(E$26:E36)</f>
        <v>108</v>
      </c>
      <c r="C36" s="18">
        <f>IF(Checks!B$21=1,B36,"")</f>
        <v>108</v>
      </c>
      <c r="D36" s="19">
        <f>IF('ALFAM2 model'!$C$9=D$2, 1,0)</f>
        <v>0</v>
      </c>
      <c r="E36" s="19">
        <f>IF('ALFAM2 model'!$C$8=E$2, 1,0)</f>
        <v>0</v>
      </c>
      <c r="F36" s="19">
        <f>IF('ALFAM2 model'!$C$8=F$2, 1,0)</f>
        <v>1</v>
      </c>
      <c r="G36" s="19">
        <f>IF('ALFAM2 model'!$C$8=G$2, 1,0)</f>
        <v>0</v>
      </c>
      <c r="H36" s="19">
        <f>IF('ALFAM2 model'!$C$8=H$2, 1,0)</f>
        <v>0</v>
      </c>
      <c r="I36" s="19">
        <f>IF('ALFAM2 model'!$C$8=I$2, 1,0)</f>
        <v>0</v>
      </c>
      <c r="J36" s="19">
        <f>'ALFAM2 model'!C$10-J$3</f>
        <v>0</v>
      </c>
      <c r="K36" s="19">
        <f>'ALFAM2 model'!C$11-K$3</f>
        <v>0</v>
      </c>
      <c r="L36" s="19">
        <f>IF(AND('ALFAM2 model'!$C$15="Shallow",Checks!B$16=1),1,0)</f>
        <v>0</v>
      </c>
      <c r="M36" s="19">
        <f>IF(AND('ALFAM2 model'!$C$15="Deep",Checks!B$16=1),1,0)</f>
        <v>0</v>
      </c>
      <c r="N36" s="19">
        <f>IF(H36+I36=0,'ALFAM2 model'!C$6-N$3,0)</f>
        <v>40</v>
      </c>
      <c r="O36" s="19">
        <f>'ALFAM2 model'!C$12-O$3</f>
        <v>0</v>
      </c>
      <c r="P36" s="19">
        <f>SQRT('ALFAM2 model'!C$13)-Calculations!P$3</f>
        <v>0</v>
      </c>
      <c r="Q36" s="19">
        <f>'ALFAM2 model'!C$14-Calculations!Q$3</f>
        <v>0</v>
      </c>
      <c r="R36" s="20">
        <f>B36*'ALFAM2 model'!C$14</f>
        <v>0</v>
      </c>
      <c r="S36" s="19"/>
      <c r="T36" s="21">
        <f>Parameters!B$2+Parameters!B$3*H36+Parameters!B$4*I36+Parameters!B$5*N36+Parameters!B$7*J36+Parameters!B$6*D36</f>
        <v>0.45305450586178198</v>
      </c>
      <c r="U36" s="22">
        <f t="shared" si="0"/>
        <v>0.61136522417442241</v>
      </c>
      <c r="V36" s="22">
        <f>10^(Parameters!B$8+Parameters!B$9*E36+Parameters!B$10*G36+Parameters!B$11*J36+Parameters!B$12*K36+Parameters!B$13*0+Parameters!B$14*O36+Parameters!B$15*P36)</f>
        <v>3.5383548177916092E-2</v>
      </c>
      <c r="W36" s="22">
        <f>10^(Parameters!B$16+Parameters!B$17*Calculations!Q36)</f>
        <v>6.7681089078326234E-2</v>
      </c>
      <c r="X36" s="22">
        <f>10^(Parameters!B$18+Parameters!B$19*E36+Parameters!B$20*H36+Parameters!B$21*I36+Parameters!B$22*L36+Parameters!B$23*M36+Parameters!B$24*K36+Parameters!B$25*O36+Parameters!B$26*R36)</f>
        <v>2.0497567964327342E-3</v>
      </c>
      <c r="Y36" s="22">
        <f>10^(Parameters!B$29+Parameters!B$30*Q36)</f>
        <v>1.5848931924611124E-2</v>
      </c>
      <c r="Z36" s="21"/>
      <c r="AA36" s="17">
        <v>1</v>
      </c>
      <c r="AB36" s="19"/>
      <c r="AC36" s="18">
        <f t="shared" si="4"/>
        <v>6</v>
      </c>
      <c r="AD36" s="23"/>
      <c r="AE36" s="23">
        <f t="shared" si="10"/>
        <v>0.10306463725624232</v>
      </c>
      <c r="AF36" s="23">
        <f t="shared" si="11"/>
        <v>1.7898688721043859E-2</v>
      </c>
      <c r="AG36" s="23">
        <f t="shared" si="5"/>
        <v>8.516594853519846E-2</v>
      </c>
      <c r="AH36" s="23">
        <f t="shared" si="6"/>
        <v>6.0736869221365257</v>
      </c>
      <c r="AI36" s="23">
        <f t="shared" si="7"/>
        <v>4.2995046098828277E-4</v>
      </c>
      <c r="AJ36" s="23">
        <f t="shared" si="8"/>
        <v>1.2634270282087953E-4</v>
      </c>
      <c r="AK36" s="23">
        <f t="shared" si="9"/>
        <v>7.8854588268708128E-2</v>
      </c>
      <c r="AL36" s="23">
        <f t="shared" si="1"/>
        <v>6.0736869221365257</v>
      </c>
      <c r="AM36" s="25">
        <f t="shared" si="2"/>
        <v>4.2995046098828277E-4</v>
      </c>
      <c r="AN36" s="25">
        <f t="shared" si="3"/>
        <v>7.8980930971529015E-2</v>
      </c>
      <c r="AO36" s="23">
        <f>IF(Checks!B$21=1,AO35+AN36,-999)</f>
        <v>13.722196737188693</v>
      </c>
      <c r="AP36" s="26">
        <f>IF( Checks!B$21=1,AO36/'ALFAM2 model'!F$6*100,-999)</f>
        <v>28.587909869143107</v>
      </c>
      <c r="AQ36" s="26">
        <f t="shared" si="12"/>
        <v>1.3163488495254802E-2</v>
      </c>
      <c r="AR36" s="26">
        <f>IF( Checks!B$21=1,V36*AI36+X36*AH36,-999)</f>
        <v>1.2464794220904454E-2</v>
      </c>
      <c r="AS36" s="63">
        <f>100*AR36/'ALFAM2 model'!$F$6</f>
        <v>2.5968321293550947E-2</v>
      </c>
      <c r="AT36" s="1"/>
      <c r="AU36" s="1"/>
      <c r="AV36" s="1"/>
      <c r="AW36" s="1"/>
      <c r="AX36" s="1"/>
      <c r="AY36" s="1"/>
      <c r="AZ36" s="1"/>
    </row>
    <row r="37" spans="1:52" ht="12.75" customHeight="1" x14ac:dyDescent="0.2">
      <c r="A37" s="1"/>
      <c r="B37" s="18">
        <f>B$25+(B$46-B$25)/21*COUNT(E$26:E37)</f>
        <v>114</v>
      </c>
      <c r="C37" s="18">
        <f>IF(Checks!B$21=1,B37,"")</f>
        <v>114</v>
      </c>
      <c r="D37" s="19">
        <f>IF('ALFAM2 model'!$C$9=D$2, 1,0)</f>
        <v>0</v>
      </c>
      <c r="E37" s="19">
        <f>IF('ALFAM2 model'!$C$8=E$2, 1,0)</f>
        <v>0</v>
      </c>
      <c r="F37" s="19">
        <f>IF('ALFAM2 model'!$C$8=F$2, 1,0)</f>
        <v>1</v>
      </c>
      <c r="G37" s="19">
        <f>IF('ALFAM2 model'!$C$8=G$2, 1,0)</f>
        <v>0</v>
      </c>
      <c r="H37" s="19">
        <f>IF('ALFAM2 model'!$C$8=H$2, 1,0)</f>
        <v>0</v>
      </c>
      <c r="I37" s="19">
        <f>IF('ALFAM2 model'!$C$8=I$2, 1,0)</f>
        <v>0</v>
      </c>
      <c r="J37" s="19">
        <f>'ALFAM2 model'!C$10-J$3</f>
        <v>0</v>
      </c>
      <c r="K37" s="19">
        <f>'ALFAM2 model'!C$11-K$3</f>
        <v>0</v>
      </c>
      <c r="L37" s="19">
        <f>IF(AND('ALFAM2 model'!$C$15="Shallow",Checks!B$16=1),1,0)</f>
        <v>0</v>
      </c>
      <c r="M37" s="19">
        <f>IF(AND('ALFAM2 model'!$C$15="Deep",Checks!B$16=1),1,0)</f>
        <v>0</v>
      </c>
      <c r="N37" s="19">
        <f>IF(H37+I37=0,'ALFAM2 model'!C$6-N$3,0)</f>
        <v>40</v>
      </c>
      <c r="O37" s="19">
        <f>'ALFAM2 model'!C$12-O$3</f>
        <v>0</v>
      </c>
      <c r="P37" s="19">
        <f>SQRT('ALFAM2 model'!C$13)-Calculations!P$3</f>
        <v>0</v>
      </c>
      <c r="Q37" s="19">
        <f>'ALFAM2 model'!C$14-Calculations!Q$3</f>
        <v>0</v>
      </c>
      <c r="R37" s="20">
        <f>B37*'ALFAM2 model'!C$14</f>
        <v>0</v>
      </c>
      <c r="S37" s="19"/>
      <c r="T37" s="21">
        <f>Parameters!B$2+Parameters!B$3*H37+Parameters!B$4*I37+Parameters!B$5*N37+Parameters!B$7*J37+Parameters!B$6*D37</f>
        <v>0.45305450586178198</v>
      </c>
      <c r="U37" s="22">
        <f t="shared" si="0"/>
        <v>0.61136522417442241</v>
      </c>
      <c r="V37" s="22">
        <f>10^(Parameters!B$8+Parameters!B$9*E37+Parameters!B$10*G37+Parameters!B$11*J37+Parameters!B$12*K37+Parameters!B$13*0+Parameters!B$14*O37+Parameters!B$15*P37)</f>
        <v>3.5383548177916092E-2</v>
      </c>
      <c r="W37" s="22">
        <f>10^(Parameters!B$16+Parameters!B$17*Calculations!Q37)</f>
        <v>6.7681089078326234E-2</v>
      </c>
      <c r="X37" s="22">
        <f>10^(Parameters!B$18+Parameters!B$19*E37+Parameters!B$20*H37+Parameters!B$21*I37+Parameters!B$22*L37+Parameters!B$23*M37+Parameters!B$24*K37+Parameters!B$25*O37+Parameters!B$26*R37)</f>
        <v>2.0497567964327342E-3</v>
      </c>
      <c r="Y37" s="22">
        <f>10^(Parameters!B$29+Parameters!B$30*Q37)</f>
        <v>1.5848931924611124E-2</v>
      </c>
      <c r="Z37" s="21"/>
      <c r="AA37" s="17">
        <v>1</v>
      </c>
      <c r="AB37" s="19"/>
      <c r="AC37" s="18">
        <f t="shared" si="4"/>
        <v>6</v>
      </c>
      <c r="AD37" s="23"/>
      <c r="AE37" s="23">
        <f t="shared" si="10"/>
        <v>0.10306463725624232</v>
      </c>
      <c r="AF37" s="23">
        <f t="shared" si="11"/>
        <v>1.7898688721043859E-2</v>
      </c>
      <c r="AG37" s="23">
        <f t="shared" si="5"/>
        <v>8.516594853519846E-2</v>
      </c>
      <c r="AH37" s="23">
        <f t="shared" si="6"/>
        <v>5.4553468266055134</v>
      </c>
      <c r="AI37" s="23">
        <f t="shared" si="7"/>
        <v>2.3166263908693926E-4</v>
      </c>
      <c r="AJ37" s="23">
        <f t="shared" si="8"/>
        <v>6.8075014729800429E-5</v>
      </c>
      <c r="AK37" s="23">
        <f t="shared" si="9"/>
        <v>7.0827183916415293E-2</v>
      </c>
      <c r="AL37" s="23">
        <f t="shared" si="1"/>
        <v>5.4553468266055134</v>
      </c>
      <c r="AM37" s="25">
        <f t="shared" si="2"/>
        <v>2.3166263908693926E-4</v>
      </c>
      <c r="AN37" s="25">
        <f t="shared" si="3"/>
        <v>7.0895258931145094E-2</v>
      </c>
      <c r="AO37" s="23">
        <f>IF(Checks!B$21=1,AO36+AN37,-999)</f>
        <v>13.793091996119838</v>
      </c>
      <c r="AP37" s="26">
        <f>IF( Checks!B$21=1,AO37/'ALFAM2 model'!F$6*100,-999)</f>
        <v>28.735608325249661</v>
      </c>
      <c r="AQ37" s="26">
        <f t="shared" si="12"/>
        <v>1.1815876488524188E-2</v>
      </c>
      <c r="AR37" s="26">
        <f>IF( Checks!B$21=1,V37*AI37+X37*AH37,-999)</f>
        <v>1.1190331280883556E-2</v>
      </c>
      <c r="AS37" s="63">
        <f>100*AR37/'ALFAM2 model'!$F$6</f>
        <v>2.331319016850741E-2</v>
      </c>
      <c r="AT37" s="1"/>
      <c r="AU37" s="1"/>
      <c r="AV37" s="1"/>
      <c r="AW37" s="1"/>
      <c r="AX37" s="1"/>
      <c r="AY37" s="1"/>
      <c r="AZ37" s="1"/>
    </row>
    <row r="38" spans="1:52" ht="12.75" customHeight="1" x14ac:dyDescent="0.2">
      <c r="A38" s="1"/>
      <c r="B38" s="18">
        <f>B$25+(B$46-B$25)/21*COUNT(E$26:E38)</f>
        <v>120</v>
      </c>
      <c r="C38" s="18">
        <f>IF(Checks!B$21=1,B38,"")</f>
        <v>120</v>
      </c>
      <c r="D38" s="19">
        <f>IF('ALFAM2 model'!$C$9=D$2, 1,0)</f>
        <v>0</v>
      </c>
      <c r="E38" s="19">
        <f>IF('ALFAM2 model'!$C$8=E$2, 1,0)</f>
        <v>0</v>
      </c>
      <c r="F38" s="19">
        <f>IF('ALFAM2 model'!$C$8=F$2, 1,0)</f>
        <v>1</v>
      </c>
      <c r="G38" s="19">
        <f>IF('ALFAM2 model'!$C$8=G$2, 1,0)</f>
        <v>0</v>
      </c>
      <c r="H38" s="19">
        <f>IF('ALFAM2 model'!$C$8=H$2, 1,0)</f>
        <v>0</v>
      </c>
      <c r="I38" s="19">
        <f>IF('ALFAM2 model'!$C$8=I$2, 1,0)</f>
        <v>0</v>
      </c>
      <c r="J38" s="19">
        <f>'ALFAM2 model'!C$10-J$3</f>
        <v>0</v>
      </c>
      <c r="K38" s="19">
        <f>'ALFAM2 model'!C$11-K$3</f>
        <v>0</v>
      </c>
      <c r="L38" s="19">
        <f>IF(AND('ALFAM2 model'!$C$15="Shallow",Checks!B$16=1),1,0)</f>
        <v>0</v>
      </c>
      <c r="M38" s="19">
        <f>IF(AND('ALFAM2 model'!$C$15="Deep",Checks!B$16=1),1,0)</f>
        <v>0</v>
      </c>
      <c r="N38" s="19">
        <f>IF(H38+I38=0,'ALFAM2 model'!C$6-N$3,0)</f>
        <v>40</v>
      </c>
      <c r="O38" s="19">
        <f>'ALFAM2 model'!C$12-O$3</f>
        <v>0</v>
      </c>
      <c r="P38" s="19">
        <f>SQRT('ALFAM2 model'!C$13)-Calculations!P$3</f>
        <v>0</v>
      </c>
      <c r="Q38" s="19">
        <f>'ALFAM2 model'!C$14-Calculations!Q$3</f>
        <v>0</v>
      </c>
      <c r="R38" s="20">
        <f>B38*'ALFAM2 model'!C$14</f>
        <v>0</v>
      </c>
      <c r="S38" s="19"/>
      <c r="T38" s="21">
        <f>Parameters!B$2+Parameters!B$3*H38+Parameters!B$4*I38+Parameters!B$5*N38+Parameters!B$7*J38+Parameters!B$6*D38</f>
        <v>0.45305450586178198</v>
      </c>
      <c r="U38" s="22">
        <f t="shared" si="0"/>
        <v>0.61136522417442241</v>
      </c>
      <c r="V38" s="22">
        <f>10^(Parameters!B$8+Parameters!B$9*E38+Parameters!B$10*G38+Parameters!B$11*J38+Parameters!B$12*K38+Parameters!B$13*0+Parameters!B$14*O38+Parameters!B$15*P38)</f>
        <v>3.5383548177916092E-2</v>
      </c>
      <c r="W38" s="22">
        <f>10^(Parameters!B$16+Parameters!B$17*Calculations!Q38)</f>
        <v>6.7681089078326234E-2</v>
      </c>
      <c r="X38" s="22">
        <f>10^(Parameters!B$18+Parameters!B$19*E38+Parameters!B$20*H38+Parameters!B$21*I38+Parameters!B$22*L38+Parameters!B$23*M38+Parameters!B$24*K38+Parameters!B$25*O38+Parameters!B$26*R38)</f>
        <v>2.0497567964327342E-3</v>
      </c>
      <c r="Y38" s="22">
        <f>10^(Parameters!B$29+Parameters!B$30*Q38)</f>
        <v>1.5848931924611124E-2</v>
      </c>
      <c r="Z38" s="21"/>
      <c r="AA38" s="17">
        <v>1</v>
      </c>
      <c r="AB38" s="19"/>
      <c r="AC38" s="18">
        <f t="shared" si="4"/>
        <v>6</v>
      </c>
      <c r="AD38" s="23"/>
      <c r="AE38" s="23">
        <f t="shared" si="10"/>
        <v>0.10306463725624232</v>
      </c>
      <c r="AF38" s="23">
        <f t="shared" si="11"/>
        <v>1.7898688721043859E-2</v>
      </c>
      <c r="AG38" s="23">
        <f t="shared" si="5"/>
        <v>8.516594853519846E-2</v>
      </c>
      <c r="AH38" s="23">
        <f t="shared" si="6"/>
        <v>4.8999135723413207</v>
      </c>
      <c r="AI38" s="23">
        <f t="shared" si="7"/>
        <v>1.2482270219077183E-4</v>
      </c>
      <c r="AJ38" s="23">
        <f t="shared" si="8"/>
        <v>3.6679661959049775E-5</v>
      </c>
      <c r="AK38" s="23">
        <f t="shared" si="9"/>
        <v>6.3616218882807982E-2</v>
      </c>
      <c r="AL38" s="23">
        <f t="shared" si="1"/>
        <v>4.8999135723413207</v>
      </c>
      <c r="AM38" s="25">
        <f t="shared" si="2"/>
        <v>1.2482270219077183E-4</v>
      </c>
      <c r="AN38" s="25">
        <f t="shared" si="3"/>
        <v>6.3652898544767036E-2</v>
      </c>
      <c r="AO38" s="23">
        <f>IF(Checks!B$21=1,AO37+AN38,-999)</f>
        <v>13.856744894664605</v>
      </c>
      <c r="AP38" s="26">
        <f>IF( Checks!B$21=1,AO38/'ALFAM2 model'!F$6*100,-999)</f>
        <v>28.86821853055126</v>
      </c>
      <c r="AQ38" s="26">
        <f t="shared" si="12"/>
        <v>1.0608816424127809E-2</v>
      </c>
      <c r="AR38" s="26">
        <f>IF( Checks!B$21=1,V38*AI38+X38*AH38,-999)</f>
        <v>1.0048047816936283E-2</v>
      </c>
      <c r="AS38" s="63">
        <f>100*AR38/'ALFAM2 model'!$F$6</f>
        <v>2.093343295195059E-2</v>
      </c>
      <c r="AT38" s="1"/>
      <c r="AU38" s="1"/>
      <c r="AV38" s="1"/>
      <c r="AW38" s="1"/>
      <c r="AX38" s="1"/>
      <c r="AY38" s="1"/>
      <c r="AZ38" s="1"/>
    </row>
    <row r="39" spans="1:52" ht="12.75" customHeight="1" x14ac:dyDescent="0.2">
      <c r="A39" s="1"/>
      <c r="B39" s="18">
        <f>B$25+(B$46-B$25)/21*COUNT(E$26:E39)</f>
        <v>126</v>
      </c>
      <c r="C39" s="18">
        <f>IF(Checks!B$21=1,B39,"")</f>
        <v>126</v>
      </c>
      <c r="D39" s="19">
        <f>IF('ALFAM2 model'!$C$9=D$2, 1,0)</f>
        <v>0</v>
      </c>
      <c r="E39" s="19">
        <f>IF('ALFAM2 model'!$C$8=E$2, 1,0)</f>
        <v>0</v>
      </c>
      <c r="F39" s="19">
        <f>IF('ALFAM2 model'!$C$8=F$2, 1,0)</f>
        <v>1</v>
      </c>
      <c r="G39" s="19">
        <f>IF('ALFAM2 model'!$C$8=G$2, 1,0)</f>
        <v>0</v>
      </c>
      <c r="H39" s="19">
        <f>IF('ALFAM2 model'!$C$8=H$2, 1,0)</f>
        <v>0</v>
      </c>
      <c r="I39" s="19">
        <f>IF('ALFAM2 model'!$C$8=I$2, 1,0)</f>
        <v>0</v>
      </c>
      <c r="J39" s="19">
        <f>'ALFAM2 model'!C$10-J$3</f>
        <v>0</v>
      </c>
      <c r="K39" s="19">
        <f>'ALFAM2 model'!C$11-K$3</f>
        <v>0</v>
      </c>
      <c r="L39" s="19">
        <f>IF(AND('ALFAM2 model'!$C$15="Shallow",Checks!B$16=1),1,0)</f>
        <v>0</v>
      </c>
      <c r="M39" s="19">
        <f>IF(AND('ALFAM2 model'!$C$15="Deep",Checks!B$16=1),1,0)</f>
        <v>0</v>
      </c>
      <c r="N39" s="19">
        <f>IF(H39+I39=0,'ALFAM2 model'!C$6-N$3,0)</f>
        <v>40</v>
      </c>
      <c r="O39" s="19">
        <f>'ALFAM2 model'!C$12-O$3</f>
        <v>0</v>
      </c>
      <c r="P39" s="19">
        <f>SQRT('ALFAM2 model'!C$13)-Calculations!P$3</f>
        <v>0</v>
      </c>
      <c r="Q39" s="19">
        <f>'ALFAM2 model'!C$14-Calculations!Q$3</f>
        <v>0</v>
      </c>
      <c r="R39" s="20">
        <f>B39*'ALFAM2 model'!C$14</f>
        <v>0</v>
      </c>
      <c r="S39" s="19"/>
      <c r="T39" s="21">
        <f>Parameters!B$2+Parameters!B$3*H39+Parameters!B$4*I39+Parameters!B$5*N39+Parameters!B$7*J39+Parameters!B$6*D39</f>
        <v>0.45305450586178198</v>
      </c>
      <c r="U39" s="22">
        <f t="shared" si="0"/>
        <v>0.61136522417442241</v>
      </c>
      <c r="V39" s="22">
        <f>10^(Parameters!B$8+Parameters!B$9*E39+Parameters!B$10*G39+Parameters!B$11*J39+Parameters!B$12*K39+Parameters!B$13*0+Parameters!B$14*O39+Parameters!B$15*P39)</f>
        <v>3.5383548177916092E-2</v>
      </c>
      <c r="W39" s="22">
        <f>10^(Parameters!B$16+Parameters!B$17*Calculations!Q39)</f>
        <v>6.7681089078326234E-2</v>
      </c>
      <c r="X39" s="22">
        <f>10^(Parameters!B$18+Parameters!B$19*E39+Parameters!B$20*H39+Parameters!B$21*I39+Parameters!B$22*L39+Parameters!B$23*M39+Parameters!B$24*K39+Parameters!B$25*O39+Parameters!B$26*R39)</f>
        <v>2.0497567964327342E-3</v>
      </c>
      <c r="Y39" s="22">
        <f>10^(Parameters!B$29+Parameters!B$30*Q39)</f>
        <v>1.5848931924611124E-2</v>
      </c>
      <c r="Z39" s="21"/>
      <c r="AA39" s="17">
        <v>1</v>
      </c>
      <c r="AB39" s="19"/>
      <c r="AC39" s="18">
        <f t="shared" si="4"/>
        <v>6</v>
      </c>
      <c r="AD39" s="23"/>
      <c r="AE39" s="23">
        <f t="shared" si="10"/>
        <v>0.10306463725624232</v>
      </c>
      <c r="AF39" s="23">
        <f t="shared" si="11"/>
        <v>1.7898688721043859E-2</v>
      </c>
      <c r="AG39" s="23">
        <f t="shared" si="5"/>
        <v>8.516594853519846E-2</v>
      </c>
      <c r="AH39" s="23">
        <f t="shared" si="6"/>
        <v>4.4010076856083451</v>
      </c>
      <c r="AI39" s="23">
        <f t="shared" si="7"/>
        <v>6.725601954469199E-5</v>
      </c>
      <c r="AJ39" s="23">
        <f t="shared" si="8"/>
        <v>1.9763456633395393E-5</v>
      </c>
      <c r="AK39" s="23">
        <f t="shared" si="9"/>
        <v>5.7139002497330282E-2</v>
      </c>
      <c r="AL39" s="23">
        <f t="shared" si="1"/>
        <v>4.4010076856083451</v>
      </c>
      <c r="AM39" s="25">
        <f t="shared" si="2"/>
        <v>6.725601954469199E-5</v>
      </c>
      <c r="AN39" s="25">
        <f t="shared" si="3"/>
        <v>5.7158765953963679E-2</v>
      </c>
      <c r="AO39" s="23">
        <f>IF(Checks!B$21=1,AO38+AN39,-999)</f>
        <v>13.913903660618569</v>
      </c>
      <c r="AP39" s="26">
        <f>IF( Checks!B$21=1,AO39/'ALFAM2 model'!F$6*100,-999)</f>
        <v>28.987299292955353</v>
      </c>
      <c r="AQ39" s="26">
        <f t="shared" si="12"/>
        <v>9.5264609923274204E-3</v>
      </c>
      <c r="AR39" s="26">
        <f>IF( Checks!B$21=1,V39*AI39+X39*AH39,-999)</f>
        <v>9.0233751713362179E-3</v>
      </c>
      <c r="AS39" s="63">
        <f>100*AR39/'ALFAM2 model'!$F$6</f>
        <v>1.8798698273617121E-2</v>
      </c>
      <c r="AT39" s="1"/>
      <c r="AU39" s="1"/>
      <c r="AV39" s="1"/>
      <c r="AW39" s="1"/>
      <c r="AX39" s="1"/>
      <c r="AY39" s="1"/>
      <c r="AZ39" s="1"/>
    </row>
    <row r="40" spans="1:52" ht="12.75" customHeight="1" x14ac:dyDescent="0.2">
      <c r="A40" s="1"/>
      <c r="B40" s="18">
        <f>B$25+(B$46-B$25)/21*COUNT(E$26:E40)</f>
        <v>132</v>
      </c>
      <c r="C40" s="18">
        <f>IF(Checks!B$21=1,B40,"")</f>
        <v>132</v>
      </c>
      <c r="D40" s="19">
        <f>IF('ALFAM2 model'!$C$9=D$2, 1,0)</f>
        <v>0</v>
      </c>
      <c r="E40" s="19">
        <f>IF('ALFAM2 model'!$C$8=E$2, 1,0)</f>
        <v>0</v>
      </c>
      <c r="F40" s="19">
        <f>IF('ALFAM2 model'!$C$8=F$2, 1,0)</f>
        <v>1</v>
      </c>
      <c r="G40" s="19">
        <f>IF('ALFAM2 model'!$C$8=G$2, 1,0)</f>
        <v>0</v>
      </c>
      <c r="H40" s="19">
        <f>IF('ALFAM2 model'!$C$8=H$2, 1,0)</f>
        <v>0</v>
      </c>
      <c r="I40" s="19">
        <f>IF('ALFAM2 model'!$C$8=I$2, 1,0)</f>
        <v>0</v>
      </c>
      <c r="J40" s="19">
        <f>'ALFAM2 model'!C$10-J$3</f>
        <v>0</v>
      </c>
      <c r="K40" s="19">
        <f>'ALFAM2 model'!C$11-K$3</f>
        <v>0</v>
      </c>
      <c r="L40" s="19">
        <f>IF(AND('ALFAM2 model'!$C$15="Shallow",Checks!B$16=1),1,0)</f>
        <v>0</v>
      </c>
      <c r="M40" s="19">
        <f>IF(AND('ALFAM2 model'!$C$15="Deep",Checks!B$16=1),1,0)</f>
        <v>0</v>
      </c>
      <c r="N40" s="19">
        <f>IF(H40+I40=0,'ALFAM2 model'!C$6-N$3,0)</f>
        <v>40</v>
      </c>
      <c r="O40" s="19">
        <f>'ALFAM2 model'!C$12-O$3</f>
        <v>0</v>
      </c>
      <c r="P40" s="19">
        <f>SQRT('ALFAM2 model'!C$13)-Calculations!P$3</f>
        <v>0</v>
      </c>
      <c r="Q40" s="19">
        <f>'ALFAM2 model'!C$14-Calculations!Q$3</f>
        <v>0</v>
      </c>
      <c r="R40" s="20">
        <f>B40*'ALFAM2 model'!C$14</f>
        <v>0</v>
      </c>
      <c r="S40" s="19"/>
      <c r="T40" s="21">
        <f>Parameters!B$2+Parameters!B$3*H40+Parameters!B$4*I40+Parameters!B$5*N40+Parameters!B$7*J40+Parameters!B$6*D40</f>
        <v>0.45305450586178198</v>
      </c>
      <c r="U40" s="22">
        <f t="shared" si="0"/>
        <v>0.61136522417442241</v>
      </c>
      <c r="V40" s="22">
        <f>10^(Parameters!B$8+Parameters!B$9*E40+Parameters!B$10*G40+Parameters!B$11*J40+Parameters!B$12*K40+Parameters!B$13*0+Parameters!B$14*O40+Parameters!B$15*P40)</f>
        <v>3.5383548177916092E-2</v>
      </c>
      <c r="W40" s="22">
        <f>10^(Parameters!B$16+Parameters!B$17*Calculations!Q40)</f>
        <v>6.7681089078326234E-2</v>
      </c>
      <c r="X40" s="22">
        <f>10^(Parameters!B$18+Parameters!B$19*E40+Parameters!B$20*H40+Parameters!B$21*I40+Parameters!B$22*L40+Parameters!B$23*M40+Parameters!B$24*K40+Parameters!B$25*O40+Parameters!B$26*R40)</f>
        <v>2.0497567964327342E-3</v>
      </c>
      <c r="Y40" s="22">
        <f>10^(Parameters!B$29+Parameters!B$30*Q40)</f>
        <v>1.5848931924611124E-2</v>
      </c>
      <c r="Z40" s="21"/>
      <c r="AA40" s="17">
        <v>1</v>
      </c>
      <c r="AB40" s="19"/>
      <c r="AC40" s="18">
        <f t="shared" si="4"/>
        <v>6</v>
      </c>
      <c r="AD40" s="23"/>
      <c r="AE40" s="23">
        <f t="shared" si="10"/>
        <v>0.10306463725624232</v>
      </c>
      <c r="AF40" s="23">
        <f t="shared" si="11"/>
        <v>1.7898688721043859E-2</v>
      </c>
      <c r="AG40" s="23">
        <f t="shared" si="5"/>
        <v>8.516594853519846E-2</v>
      </c>
      <c r="AH40" s="23">
        <f t="shared" si="6"/>
        <v>3.9528872484281772</v>
      </c>
      <c r="AI40" s="23">
        <f t="shared" si="7"/>
        <v>3.6238377199066958E-5</v>
      </c>
      <c r="AJ40" s="23">
        <f t="shared" si="8"/>
        <v>1.0648795469712096E-5</v>
      </c>
      <c r="AK40" s="23">
        <f t="shared" si="9"/>
        <v>5.1321059169702345E-2</v>
      </c>
      <c r="AL40" s="23">
        <f t="shared" si="1"/>
        <v>3.9528872484281772</v>
      </c>
      <c r="AM40" s="25">
        <f t="shared" si="2"/>
        <v>3.6238377199066958E-5</v>
      </c>
      <c r="AN40" s="25">
        <f t="shared" si="3"/>
        <v>5.1331707965172058E-2</v>
      </c>
      <c r="AO40" s="23">
        <f>IF(Checks!B$21=1,AO39+AN40,-999)</f>
        <v>13.965235368583741</v>
      </c>
      <c r="AP40" s="26">
        <f>IF( Checks!B$21=1,AO40/'ALFAM2 model'!F$6*100,-999)</f>
        <v>29.094240351216129</v>
      </c>
      <c r="AQ40" s="26">
        <f t="shared" si="12"/>
        <v>8.555284660862009E-3</v>
      </c>
      <c r="AR40" s="26">
        <f>IF( Checks!B$21=1,V40*AI40+X40*AH40,-999)</f>
        <v>8.1037397453634589E-3</v>
      </c>
      <c r="AS40" s="63">
        <f>100*AR40/'ALFAM2 model'!$F$6</f>
        <v>1.6882791136173872E-2</v>
      </c>
      <c r="AT40" s="1"/>
      <c r="AU40" s="1"/>
      <c r="AV40" s="1"/>
      <c r="AW40" s="1"/>
      <c r="AX40" s="1"/>
      <c r="AY40" s="1"/>
      <c r="AZ40" s="1"/>
    </row>
    <row r="41" spans="1:52" ht="12.75" customHeight="1" x14ac:dyDescent="0.2">
      <c r="A41" s="1"/>
      <c r="B41" s="18">
        <f>B$25+(B$46-B$25)/21*COUNT(E$26:E41)</f>
        <v>138</v>
      </c>
      <c r="C41" s="18">
        <f>IF(Checks!B$21=1,B41,"")</f>
        <v>138</v>
      </c>
      <c r="D41" s="19">
        <f>IF('ALFAM2 model'!$C$9=D$2, 1,0)</f>
        <v>0</v>
      </c>
      <c r="E41" s="19">
        <f>IF('ALFAM2 model'!$C$8=E$2, 1,0)</f>
        <v>0</v>
      </c>
      <c r="F41" s="19">
        <f>IF('ALFAM2 model'!$C$8=F$2, 1,0)</f>
        <v>1</v>
      </c>
      <c r="G41" s="19">
        <f>IF('ALFAM2 model'!$C$8=G$2, 1,0)</f>
        <v>0</v>
      </c>
      <c r="H41" s="19">
        <f>IF('ALFAM2 model'!$C$8=H$2, 1,0)</f>
        <v>0</v>
      </c>
      <c r="I41" s="19">
        <f>IF('ALFAM2 model'!$C$8=I$2, 1,0)</f>
        <v>0</v>
      </c>
      <c r="J41" s="19">
        <f>'ALFAM2 model'!C$10-J$3</f>
        <v>0</v>
      </c>
      <c r="K41" s="19">
        <f>'ALFAM2 model'!C$11-K$3</f>
        <v>0</v>
      </c>
      <c r="L41" s="19">
        <f>IF(AND('ALFAM2 model'!$C$15="Shallow",Checks!B$16=1),1,0)</f>
        <v>0</v>
      </c>
      <c r="M41" s="19">
        <f>IF(AND('ALFAM2 model'!$C$15="Deep",Checks!B$16=1),1,0)</f>
        <v>0</v>
      </c>
      <c r="N41" s="19">
        <f>IF(H41+I41=0,'ALFAM2 model'!C$6-N$3,0)</f>
        <v>40</v>
      </c>
      <c r="O41" s="19">
        <f>'ALFAM2 model'!C$12-O$3</f>
        <v>0</v>
      </c>
      <c r="P41" s="19">
        <f>SQRT('ALFAM2 model'!C$13)-Calculations!P$3</f>
        <v>0</v>
      </c>
      <c r="Q41" s="19">
        <f>'ALFAM2 model'!C$14-Calculations!Q$3</f>
        <v>0</v>
      </c>
      <c r="R41" s="20">
        <f>B41*'ALFAM2 model'!C$14</f>
        <v>0</v>
      </c>
      <c r="S41" s="19"/>
      <c r="T41" s="21">
        <f>Parameters!B$2+Parameters!B$3*H41+Parameters!B$4*I41+Parameters!B$5*N41+Parameters!B$7*J41+Parameters!B$6*D41</f>
        <v>0.45305450586178198</v>
      </c>
      <c r="U41" s="22">
        <f t="shared" si="0"/>
        <v>0.61136522417442241</v>
      </c>
      <c r="V41" s="22">
        <f>10^(Parameters!B$8+Parameters!B$9*E41+Parameters!B$10*G41+Parameters!B$11*J41+Parameters!B$12*K41+Parameters!B$13*0+Parameters!B$14*O41+Parameters!B$15*P41)</f>
        <v>3.5383548177916092E-2</v>
      </c>
      <c r="W41" s="22">
        <f>10^(Parameters!B$16+Parameters!B$17*Calculations!Q41)</f>
        <v>6.7681089078326234E-2</v>
      </c>
      <c r="X41" s="22">
        <f>10^(Parameters!B$18+Parameters!B$19*E41+Parameters!B$20*H41+Parameters!B$21*I41+Parameters!B$22*L41+Parameters!B$23*M41+Parameters!B$24*K41+Parameters!B$25*O41+Parameters!B$26*R41)</f>
        <v>2.0497567964327342E-3</v>
      </c>
      <c r="Y41" s="22">
        <f>10^(Parameters!B$29+Parameters!B$30*Q41)</f>
        <v>1.5848931924611124E-2</v>
      </c>
      <c r="Z41" s="21"/>
      <c r="AA41" s="17">
        <v>1</v>
      </c>
      <c r="AB41" s="19"/>
      <c r="AC41" s="18">
        <f t="shared" si="4"/>
        <v>6</v>
      </c>
      <c r="AD41" s="23"/>
      <c r="AE41" s="23">
        <f t="shared" si="10"/>
        <v>0.10306463725624232</v>
      </c>
      <c r="AF41" s="23">
        <f t="shared" si="11"/>
        <v>1.7898688721043859E-2</v>
      </c>
      <c r="AG41" s="23">
        <f t="shared" si="5"/>
        <v>8.516594853519846E-2</v>
      </c>
      <c r="AH41" s="23">
        <f t="shared" si="6"/>
        <v>3.5503885331529275</v>
      </c>
      <c r="AI41" s="23">
        <f t="shared" si="7"/>
        <v>1.9525686933482797E-5</v>
      </c>
      <c r="AJ41" s="23">
        <f t="shared" si="8"/>
        <v>5.7377030273210409E-6</v>
      </c>
      <c r="AK41" s="23">
        <f t="shared" si="9"/>
        <v>4.6095386433283488E-2</v>
      </c>
      <c r="AL41" s="23">
        <f t="shared" si="1"/>
        <v>3.5503885331529275</v>
      </c>
      <c r="AM41" s="25">
        <f t="shared" si="2"/>
        <v>1.9525686933482797E-5</v>
      </c>
      <c r="AN41" s="25">
        <f t="shared" si="3"/>
        <v>4.610112413631081E-2</v>
      </c>
      <c r="AO41" s="23">
        <f>IF(Checks!B$21=1,AO40+AN41,-999)</f>
        <v>14.011336492720051</v>
      </c>
      <c r="AP41" s="26">
        <f>IF( Checks!B$21=1,AO41/'ALFAM2 model'!F$6*100,-999)</f>
        <v>29.190284359833441</v>
      </c>
      <c r="AQ41" s="26">
        <f t="shared" si="12"/>
        <v>7.6835206893850483E-3</v>
      </c>
      <c r="AR41" s="26">
        <f>IF( Checks!B$21=1,V41*AI41+X41*AH41,-999)</f>
        <v>7.2781239138913776E-3</v>
      </c>
      <c r="AS41" s="63">
        <f>100*AR41/'ALFAM2 model'!$F$6</f>
        <v>1.5162758153940371E-2</v>
      </c>
      <c r="AT41" s="1"/>
      <c r="AU41" s="1"/>
      <c r="AV41" s="1"/>
      <c r="AW41" s="1"/>
      <c r="AX41" s="1"/>
      <c r="AY41" s="1"/>
      <c r="AZ41" s="1"/>
    </row>
    <row r="42" spans="1:52" ht="12.75" customHeight="1" x14ac:dyDescent="0.2">
      <c r="A42" s="1"/>
      <c r="B42" s="18">
        <f>B$25+(B$46-B$25)/21*COUNT(E$26:E42)</f>
        <v>144</v>
      </c>
      <c r="C42" s="18">
        <f>IF(Checks!B$21=1,B42,"")</f>
        <v>144</v>
      </c>
      <c r="D42" s="19">
        <f>IF('ALFAM2 model'!$C$9=D$2, 1,0)</f>
        <v>0</v>
      </c>
      <c r="E42" s="19">
        <f>IF('ALFAM2 model'!$C$8=E$2, 1,0)</f>
        <v>0</v>
      </c>
      <c r="F42" s="19">
        <f>IF('ALFAM2 model'!$C$8=F$2, 1,0)</f>
        <v>1</v>
      </c>
      <c r="G42" s="19">
        <f>IF('ALFAM2 model'!$C$8=G$2, 1,0)</f>
        <v>0</v>
      </c>
      <c r="H42" s="19">
        <f>IF('ALFAM2 model'!$C$8=H$2, 1,0)</f>
        <v>0</v>
      </c>
      <c r="I42" s="19">
        <f>IF('ALFAM2 model'!$C$8=I$2, 1,0)</f>
        <v>0</v>
      </c>
      <c r="J42" s="19">
        <f>'ALFAM2 model'!C$10-J$3</f>
        <v>0</v>
      </c>
      <c r="K42" s="19">
        <f>'ALFAM2 model'!C$11-K$3</f>
        <v>0</v>
      </c>
      <c r="L42" s="19">
        <f>IF(AND('ALFAM2 model'!$C$15="Shallow",Checks!B$16=1),1,0)</f>
        <v>0</v>
      </c>
      <c r="M42" s="19">
        <f>IF(AND('ALFAM2 model'!$C$15="Deep",Checks!B$16=1),1,0)</f>
        <v>0</v>
      </c>
      <c r="N42" s="19">
        <f>IF(H42+I42=0,'ALFAM2 model'!C$6-N$3,0)</f>
        <v>40</v>
      </c>
      <c r="O42" s="19">
        <f>'ALFAM2 model'!C$12-O$3</f>
        <v>0</v>
      </c>
      <c r="P42" s="19">
        <f>SQRT('ALFAM2 model'!C$13)-Calculations!P$3</f>
        <v>0</v>
      </c>
      <c r="Q42" s="19">
        <f>'ALFAM2 model'!C$14-Calculations!Q$3</f>
        <v>0</v>
      </c>
      <c r="R42" s="20">
        <f>B42*'ALFAM2 model'!C$14</f>
        <v>0</v>
      </c>
      <c r="S42" s="19"/>
      <c r="T42" s="21">
        <f>Parameters!B$2+Parameters!B$3*H42+Parameters!B$4*I42+Parameters!B$5*N42+Parameters!B$7*J42+Parameters!B$6*D42</f>
        <v>0.45305450586178198</v>
      </c>
      <c r="U42" s="22">
        <f t="shared" si="0"/>
        <v>0.61136522417442241</v>
      </c>
      <c r="V42" s="22">
        <f>10^(Parameters!B$8+Parameters!B$9*E42+Parameters!B$10*G42+Parameters!B$11*J42+Parameters!B$12*K42+Parameters!B$13*0+Parameters!B$14*O42+Parameters!B$15*P42)</f>
        <v>3.5383548177916092E-2</v>
      </c>
      <c r="W42" s="22">
        <f>10^(Parameters!B$16+Parameters!B$17*Calculations!Q42)</f>
        <v>6.7681089078326234E-2</v>
      </c>
      <c r="X42" s="22">
        <f>10^(Parameters!B$18+Parameters!B$19*E42+Parameters!B$20*H42+Parameters!B$21*I42+Parameters!B$22*L42+Parameters!B$23*M42+Parameters!B$24*K42+Parameters!B$25*O42+Parameters!B$26*R42)</f>
        <v>2.0497567964327342E-3</v>
      </c>
      <c r="Y42" s="22">
        <f>10^(Parameters!B$29+Parameters!B$30*Q42)</f>
        <v>1.5848931924611124E-2</v>
      </c>
      <c r="Z42" s="21"/>
      <c r="AA42" s="17">
        <v>1</v>
      </c>
      <c r="AB42" s="19"/>
      <c r="AC42" s="18">
        <f t="shared" si="4"/>
        <v>6</v>
      </c>
      <c r="AD42" s="23"/>
      <c r="AE42" s="23">
        <f t="shared" si="10"/>
        <v>0.10306463725624232</v>
      </c>
      <c r="AF42" s="23">
        <f t="shared" si="11"/>
        <v>1.7898688721043859E-2</v>
      </c>
      <c r="AG42" s="23">
        <f t="shared" si="5"/>
        <v>8.516594853519846E-2</v>
      </c>
      <c r="AH42" s="23">
        <f t="shared" si="6"/>
        <v>3.1888701202557228</v>
      </c>
      <c r="AI42" s="23">
        <f t="shared" si="7"/>
        <v>1.0520682207430554E-5</v>
      </c>
      <c r="AJ42" s="23">
        <f t="shared" si="8"/>
        <v>3.0915455295733188E-6</v>
      </c>
      <c r="AK42" s="23">
        <f t="shared" si="9"/>
        <v>4.140174493081978E-2</v>
      </c>
      <c r="AL42" s="23">
        <f t="shared" si="1"/>
        <v>3.1888701202557228</v>
      </c>
      <c r="AM42" s="25">
        <f t="shared" si="2"/>
        <v>1.0520682207430554E-5</v>
      </c>
      <c r="AN42" s="25">
        <f t="shared" si="3"/>
        <v>4.1404836476349356E-2</v>
      </c>
      <c r="AO42" s="23">
        <f>IF(Checks!B$21=1,AO41+AN42,-999)</f>
        <v>14.052741329196401</v>
      </c>
      <c r="AP42" s="26">
        <f>IF( Checks!B$21=1,AO42/'ALFAM2 model'!F$6*100,-999)</f>
        <v>29.276544435825834</v>
      </c>
      <c r="AQ42" s="26">
        <f t="shared" si="12"/>
        <v>6.900806079391586E-3</v>
      </c>
      <c r="AR42" s="26">
        <f>IF( Checks!B$21=1,V42*AI42+X42*AH42,-999)</f>
        <v>6.5367804610011893E-3</v>
      </c>
      <c r="AS42" s="63">
        <f>100*AR42/'ALFAM2 model'!$F$6</f>
        <v>1.3618292627085811E-2</v>
      </c>
      <c r="AT42" s="1"/>
      <c r="AU42" s="1"/>
      <c r="AV42" s="1"/>
      <c r="AW42" s="1"/>
      <c r="AX42" s="1"/>
      <c r="AY42" s="1"/>
      <c r="AZ42" s="1"/>
    </row>
    <row r="43" spans="1:52" ht="12.75" customHeight="1" x14ac:dyDescent="0.2">
      <c r="A43" s="1"/>
      <c r="B43" s="18">
        <f>B$25+(B$46-B$25)/21*COUNT(E$26:E43)</f>
        <v>150</v>
      </c>
      <c r="C43" s="18">
        <f>IF(Checks!B$21=1,B43,"")</f>
        <v>150</v>
      </c>
      <c r="D43" s="19">
        <f>IF('ALFAM2 model'!$C$9=D$2, 1,0)</f>
        <v>0</v>
      </c>
      <c r="E43" s="19">
        <f>IF('ALFAM2 model'!$C$8=E$2, 1,0)</f>
        <v>0</v>
      </c>
      <c r="F43" s="19">
        <f>IF('ALFAM2 model'!$C$8=F$2, 1,0)</f>
        <v>1</v>
      </c>
      <c r="G43" s="19">
        <f>IF('ALFAM2 model'!$C$8=G$2, 1,0)</f>
        <v>0</v>
      </c>
      <c r="H43" s="19">
        <f>IF('ALFAM2 model'!$C$8=H$2, 1,0)</f>
        <v>0</v>
      </c>
      <c r="I43" s="19">
        <f>IF('ALFAM2 model'!$C$8=I$2, 1,0)</f>
        <v>0</v>
      </c>
      <c r="J43" s="19">
        <f>'ALFAM2 model'!C$10-J$3</f>
        <v>0</v>
      </c>
      <c r="K43" s="19">
        <f>'ALFAM2 model'!C$11-K$3</f>
        <v>0</v>
      </c>
      <c r="L43" s="19">
        <f>IF(AND('ALFAM2 model'!$C$15="Shallow",Checks!B$16=1),1,0)</f>
        <v>0</v>
      </c>
      <c r="M43" s="19">
        <f>IF(AND('ALFAM2 model'!$C$15="Deep",Checks!B$16=1),1,0)</f>
        <v>0</v>
      </c>
      <c r="N43" s="19">
        <f>IF(H43+I43=0,'ALFAM2 model'!C$6-N$3,0)</f>
        <v>40</v>
      </c>
      <c r="O43" s="19">
        <f>'ALFAM2 model'!C$12-O$3</f>
        <v>0</v>
      </c>
      <c r="P43" s="19">
        <f>SQRT('ALFAM2 model'!C$13)-Calculations!P$3</f>
        <v>0</v>
      </c>
      <c r="Q43" s="19">
        <f>'ALFAM2 model'!C$14-Calculations!Q$3</f>
        <v>0</v>
      </c>
      <c r="R43" s="20">
        <f>B43*'ALFAM2 model'!C$14</f>
        <v>0</v>
      </c>
      <c r="S43" s="19"/>
      <c r="T43" s="21">
        <f>Parameters!B$2+Parameters!B$3*H43+Parameters!B$4*I43+Parameters!B$5*N43+Parameters!B$7*J43+Parameters!B$6*D43</f>
        <v>0.45305450586178198</v>
      </c>
      <c r="U43" s="22">
        <f t="shared" si="0"/>
        <v>0.61136522417442241</v>
      </c>
      <c r="V43" s="22">
        <f>10^(Parameters!B$8+Parameters!B$9*E43+Parameters!B$10*G43+Parameters!B$11*J43+Parameters!B$12*K43+Parameters!B$13*0+Parameters!B$14*O43+Parameters!B$15*P43)</f>
        <v>3.5383548177916092E-2</v>
      </c>
      <c r="W43" s="22">
        <f>10^(Parameters!B$16+Parameters!B$17*Calculations!Q43)</f>
        <v>6.7681089078326234E-2</v>
      </c>
      <c r="X43" s="22">
        <f>10^(Parameters!B$18+Parameters!B$19*E43+Parameters!B$20*H43+Parameters!B$21*I43+Parameters!B$22*L43+Parameters!B$23*M43+Parameters!B$24*K43+Parameters!B$25*O43+Parameters!B$26*R43)</f>
        <v>2.0497567964327342E-3</v>
      </c>
      <c r="Y43" s="22">
        <f>10^(Parameters!B$29+Parameters!B$30*Q43)</f>
        <v>1.5848931924611124E-2</v>
      </c>
      <c r="Z43" s="21"/>
      <c r="AA43" s="17">
        <v>1</v>
      </c>
      <c r="AB43" s="19"/>
      <c r="AC43" s="18">
        <f t="shared" si="4"/>
        <v>6</v>
      </c>
      <c r="AD43" s="23"/>
      <c r="AE43" s="23">
        <f t="shared" si="10"/>
        <v>0.10306463725624232</v>
      </c>
      <c r="AF43" s="23">
        <f t="shared" si="11"/>
        <v>1.7898688721043859E-2</v>
      </c>
      <c r="AG43" s="23">
        <f t="shared" si="5"/>
        <v>8.516594853519846E-2</v>
      </c>
      <c r="AH43" s="23">
        <f t="shared" si="6"/>
        <v>2.8641613261072401</v>
      </c>
      <c r="AI43" s="23">
        <f t="shared" si="7"/>
        <v>5.6686740132016956E-6</v>
      </c>
      <c r="AJ43" s="23">
        <f t="shared" si="8"/>
        <v>1.6657630616144457E-6</v>
      </c>
      <c r="AK43" s="23">
        <f t="shared" si="9"/>
        <v>3.7185997201706129E-2</v>
      </c>
      <c r="AL43" s="23">
        <f t="shared" si="1"/>
        <v>2.8641613261072401</v>
      </c>
      <c r="AM43" s="25">
        <f t="shared" si="2"/>
        <v>5.6686740132016956E-6</v>
      </c>
      <c r="AN43" s="25">
        <f t="shared" si="3"/>
        <v>3.7187662964767741E-2</v>
      </c>
      <c r="AO43" s="23">
        <f>IF(Checks!B$21=1,AO42+AN43,-999)</f>
        <v>14.089928992161168</v>
      </c>
      <c r="AP43" s="26">
        <f>IF( Checks!B$21=1,AO43/'ALFAM2 model'!F$6*100,-999)</f>
        <v>29.354018733669101</v>
      </c>
      <c r="AQ43" s="26">
        <f t="shared" si="12"/>
        <v>6.1979438274611569E-3</v>
      </c>
      <c r="AR43" s="26">
        <f>IF( Checks!B$21=1,V43*AI43+X43*AH43,-999)</f>
        <v>5.8710347220681594E-3</v>
      </c>
      <c r="AS43" s="63">
        <f>100*AR43/'ALFAM2 model'!$F$6</f>
        <v>1.2231322337641999E-2</v>
      </c>
      <c r="AT43" s="1"/>
      <c r="AU43" s="1"/>
      <c r="AV43" s="1"/>
      <c r="AW43" s="1"/>
      <c r="AX43" s="1"/>
      <c r="AY43" s="1"/>
      <c r="AZ43" s="1"/>
    </row>
    <row r="44" spans="1:52" ht="12.75" customHeight="1" x14ac:dyDescent="0.2">
      <c r="A44" s="1"/>
      <c r="B44" s="18">
        <f>B$25+(B$46-B$25)/21*COUNT(E$26:E44)</f>
        <v>156</v>
      </c>
      <c r="C44" s="18">
        <f>IF(Checks!B$21=1,B44,"")</f>
        <v>156</v>
      </c>
      <c r="D44" s="19">
        <f>IF('ALFAM2 model'!$C$9=D$2, 1,0)</f>
        <v>0</v>
      </c>
      <c r="E44" s="19">
        <f>IF('ALFAM2 model'!$C$8=E$2, 1,0)</f>
        <v>0</v>
      </c>
      <c r="F44" s="19">
        <f>IF('ALFAM2 model'!$C$8=F$2, 1,0)</f>
        <v>1</v>
      </c>
      <c r="G44" s="19">
        <f>IF('ALFAM2 model'!$C$8=G$2, 1,0)</f>
        <v>0</v>
      </c>
      <c r="H44" s="19">
        <f>IF('ALFAM2 model'!$C$8=H$2, 1,0)</f>
        <v>0</v>
      </c>
      <c r="I44" s="19">
        <f>IF('ALFAM2 model'!$C$8=I$2, 1,0)</f>
        <v>0</v>
      </c>
      <c r="J44" s="19">
        <f>'ALFAM2 model'!C$10-J$3</f>
        <v>0</v>
      </c>
      <c r="K44" s="19">
        <f>'ALFAM2 model'!C$11-K$3</f>
        <v>0</v>
      </c>
      <c r="L44" s="19">
        <f>IF(AND('ALFAM2 model'!$C$15="Shallow",Checks!B$16=1),1,0)</f>
        <v>0</v>
      </c>
      <c r="M44" s="19">
        <f>IF(AND('ALFAM2 model'!$C$15="Deep",Checks!B$16=1),1,0)</f>
        <v>0</v>
      </c>
      <c r="N44" s="19">
        <f>IF(H44+I44=0,'ALFAM2 model'!C$6-N$3,0)</f>
        <v>40</v>
      </c>
      <c r="O44" s="19">
        <f>'ALFAM2 model'!C$12-O$3</f>
        <v>0</v>
      </c>
      <c r="P44" s="19">
        <f>SQRT('ALFAM2 model'!C$13)-Calculations!P$3</f>
        <v>0</v>
      </c>
      <c r="Q44" s="19">
        <f>'ALFAM2 model'!C$14-Calculations!Q$3</f>
        <v>0</v>
      </c>
      <c r="R44" s="20">
        <f>B44*'ALFAM2 model'!C$14</f>
        <v>0</v>
      </c>
      <c r="S44" s="19"/>
      <c r="T44" s="21">
        <f>Parameters!B$2+Parameters!B$3*H44+Parameters!B$4*I44+Parameters!B$5*N44+Parameters!B$7*J44+Parameters!B$6*D44</f>
        <v>0.45305450586178198</v>
      </c>
      <c r="U44" s="22">
        <f t="shared" si="0"/>
        <v>0.61136522417442241</v>
      </c>
      <c r="V44" s="22">
        <f>10^(Parameters!B$8+Parameters!B$9*E44+Parameters!B$10*G44+Parameters!B$11*J44+Parameters!B$12*K44+Parameters!B$13*0+Parameters!B$14*O44+Parameters!B$15*P44)</f>
        <v>3.5383548177916092E-2</v>
      </c>
      <c r="W44" s="22">
        <f>10^(Parameters!B$16+Parameters!B$17*Calculations!Q44)</f>
        <v>6.7681089078326234E-2</v>
      </c>
      <c r="X44" s="22">
        <f>10^(Parameters!B$18+Parameters!B$19*E44+Parameters!B$20*H44+Parameters!B$21*I44+Parameters!B$22*L44+Parameters!B$23*M44+Parameters!B$24*K44+Parameters!B$25*O44+Parameters!B$26*R44)</f>
        <v>2.0497567964327342E-3</v>
      </c>
      <c r="Y44" s="22">
        <f>10^(Parameters!B$29+Parameters!B$30*Q44)</f>
        <v>1.5848931924611124E-2</v>
      </c>
      <c r="Z44" s="21"/>
      <c r="AA44" s="17">
        <v>1</v>
      </c>
      <c r="AB44" s="19"/>
      <c r="AC44" s="18">
        <f t="shared" si="4"/>
        <v>6</v>
      </c>
      <c r="AD44" s="23"/>
      <c r="AE44" s="23">
        <f t="shared" si="10"/>
        <v>0.10306463725624232</v>
      </c>
      <c r="AF44" s="23">
        <f t="shared" si="11"/>
        <v>1.7898688721043859E-2</v>
      </c>
      <c r="AG44" s="23">
        <f t="shared" si="5"/>
        <v>8.516594853519846E-2</v>
      </c>
      <c r="AH44" s="23">
        <f t="shared" si="6"/>
        <v>2.5725151384485909</v>
      </c>
      <c r="AI44" s="23">
        <f t="shared" si="7"/>
        <v>3.0543518409150968E-6</v>
      </c>
      <c r="AJ44" s="23">
        <f t="shared" si="8"/>
        <v>8.9753379042814652E-7</v>
      </c>
      <c r="AK44" s="23">
        <f t="shared" si="9"/>
        <v>3.3399501137913672E-2</v>
      </c>
      <c r="AL44" s="23">
        <f t="shared" si="1"/>
        <v>2.5725151384485909</v>
      </c>
      <c r="AM44" s="25">
        <f t="shared" si="2"/>
        <v>3.0543518409150968E-6</v>
      </c>
      <c r="AN44" s="25">
        <f t="shared" si="3"/>
        <v>3.34003986717041E-2</v>
      </c>
      <c r="AO44" s="23">
        <f>IF(Checks!B$21=1,AO43+AN44,-999)</f>
        <v>14.123329390832872</v>
      </c>
      <c r="AP44" s="26">
        <f>IF( Checks!B$21=1,AO44/'ALFAM2 model'!F$6*100,-999)</f>
        <v>29.423602897568486</v>
      </c>
      <c r="AQ44" s="26">
        <f t="shared" si="12"/>
        <v>5.5667331119506613E-3</v>
      </c>
      <c r="AR44" s="26">
        <f>IF( Checks!B$21=1,V44*AI44+X44*AH44,-999)</f>
        <v>5.2731384627666108E-3</v>
      </c>
      <c r="AS44" s="63">
        <f>100*AR44/'ALFAM2 model'!$F$6</f>
        <v>1.0985705130763773E-2</v>
      </c>
      <c r="AT44" s="1"/>
      <c r="AU44" s="1"/>
      <c r="AV44" s="1"/>
      <c r="AW44" s="1"/>
      <c r="AX44" s="1"/>
      <c r="AY44" s="1"/>
      <c r="AZ44" s="1"/>
    </row>
    <row r="45" spans="1:52" ht="12.75" customHeight="1" x14ac:dyDescent="0.2">
      <c r="A45" s="1"/>
      <c r="B45" s="18">
        <f>B$25+(B$46-B$25)/21*COUNT(E$26:E45)</f>
        <v>162</v>
      </c>
      <c r="C45" s="18">
        <f>IF(Checks!B$21=1,B45,"")</f>
        <v>162</v>
      </c>
      <c r="D45" s="19">
        <f>IF('ALFAM2 model'!$C$9=D$2, 1,0)</f>
        <v>0</v>
      </c>
      <c r="E45" s="19">
        <f>IF('ALFAM2 model'!$C$8=E$2, 1,0)</f>
        <v>0</v>
      </c>
      <c r="F45" s="19">
        <f>IF('ALFAM2 model'!$C$8=F$2, 1,0)</f>
        <v>1</v>
      </c>
      <c r="G45" s="19">
        <f>IF('ALFAM2 model'!$C$8=G$2, 1,0)</f>
        <v>0</v>
      </c>
      <c r="H45" s="19">
        <f>IF('ALFAM2 model'!$C$8=H$2, 1,0)</f>
        <v>0</v>
      </c>
      <c r="I45" s="19">
        <f>IF('ALFAM2 model'!$C$8=I$2, 1,0)</f>
        <v>0</v>
      </c>
      <c r="J45" s="19">
        <f>'ALFAM2 model'!C$10-J$3</f>
        <v>0</v>
      </c>
      <c r="K45" s="19">
        <f>'ALFAM2 model'!C$11-K$3</f>
        <v>0</v>
      </c>
      <c r="L45" s="19">
        <f>IF(AND('ALFAM2 model'!$C$15="Shallow",Checks!B$16=1),1,0)</f>
        <v>0</v>
      </c>
      <c r="M45" s="19">
        <f>IF(AND('ALFAM2 model'!$C$15="Deep",Checks!B$16=1),1,0)</f>
        <v>0</v>
      </c>
      <c r="N45" s="19">
        <f>IF(H45+I45=0,'ALFAM2 model'!C$6-N$3,0)</f>
        <v>40</v>
      </c>
      <c r="O45" s="19">
        <f>'ALFAM2 model'!C$12-O$3</f>
        <v>0</v>
      </c>
      <c r="P45" s="19">
        <f>SQRT('ALFAM2 model'!C$13)-Calculations!P$3</f>
        <v>0</v>
      </c>
      <c r="Q45" s="19">
        <f>'ALFAM2 model'!C$14-Calculations!Q$3</f>
        <v>0</v>
      </c>
      <c r="R45" s="20">
        <f>B45*'ALFAM2 model'!C$14</f>
        <v>0</v>
      </c>
      <c r="S45" s="19"/>
      <c r="T45" s="21">
        <f>Parameters!B$2+Parameters!B$3*H45+Parameters!B$4*I45+Parameters!B$5*N45+Parameters!B$7*J45+Parameters!B$6*D45</f>
        <v>0.45305450586178198</v>
      </c>
      <c r="U45" s="22">
        <f t="shared" si="0"/>
        <v>0.61136522417442241</v>
      </c>
      <c r="V45" s="22">
        <f>10^(Parameters!B$8+Parameters!B$9*E45+Parameters!B$10*G45+Parameters!B$11*J45+Parameters!B$12*K45+Parameters!B$13*0+Parameters!B$14*O45+Parameters!B$15*P45)</f>
        <v>3.5383548177916092E-2</v>
      </c>
      <c r="W45" s="22">
        <f>10^(Parameters!B$16+Parameters!B$17*Calculations!Q45)</f>
        <v>6.7681089078326234E-2</v>
      </c>
      <c r="X45" s="22">
        <f>10^(Parameters!B$18+Parameters!B$19*E45+Parameters!B$20*H45+Parameters!B$21*I45+Parameters!B$22*L45+Parameters!B$23*M45+Parameters!B$24*K45+Parameters!B$25*O45+Parameters!B$26*R45)</f>
        <v>2.0497567964327342E-3</v>
      </c>
      <c r="Y45" s="22">
        <f>10^(Parameters!B$29+Parameters!B$30*Q45)</f>
        <v>1.5848931924611124E-2</v>
      </c>
      <c r="Z45" s="21"/>
      <c r="AA45" s="17">
        <v>1</v>
      </c>
      <c r="AB45" s="19"/>
      <c r="AC45" s="18">
        <f t="shared" si="4"/>
        <v>6</v>
      </c>
      <c r="AD45" s="23"/>
      <c r="AE45" s="23">
        <f t="shared" si="10"/>
        <v>0.10306463725624232</v>
      </c>
      <c r="AF45" s="23">
        <f t="shared" si="11"/>
        <v>1.7898688721043859E-2</v>
      </c>
      <c r="AG45" s="23">
        <f t="shared" si="5"/>
        <v>8.516594853519846E-2</v>
      </c>
      <c r="AH45" s="23">
        <f t="shared" si="6"/>
        <v>2.3105655435551884</v>
      </c>
      <c r="AI45" s="23">
        <f t="shared" si="7"/>
        <v>1.6457226410224174E-6</v>
      </c>
      <c r="AJ45" s="23">
        <f t="shared" si="8"/>
        <v>4.8360233428370427E-7</v>
      </c>
      <c r="AK45" s="23">
        <f t="shared" si="9"/>
        <v>2.9998558380669116E-2</v>
      </c>
      <c r="AL45" s="23">
        <f t="shared" si="1"/>
        <v>2.3105655435551884</v>
      </c>
      <c r="AM45" s="25">
        <f t="shared" si="2"/>
        <v>1.6457226410224174E-6</v>
      </c>
      <c r="AN45" s="25">
        <f t="shared" si="3"/>
        <v>2.9999041983003398E-2</v>
      </c>
      <c r="AO45" s="23">
        <f>IF(Checks!B$21=1,AO44+AN45,-999)</f>
        <v>14.153328432815876</v>
      </c>
      <c r="AP45" s="26">
        <f>IF( Checks!B$21=1,AO45/'ALFAM2 model'!F$6*100,-999)</f>
        <v>29.486100901699743</v>
      </c>
      <c r="AQ45" s="26">
        <f t="shared" si="12"/>
        <v>4.9998403305006418E-3</v>
      </c>
      <c r="AR45" s="26">
        <f>IF( Checks!B$21=1,V45*AI45+X45*AH45,-999)</f>
        <v>4.736155658011899E-3</v>
      </c>
      <c r="AS45" s="63">
        <f>100*AR45/'ALFAM2 model'!$F$6</f>
        <v>9.8669909541914558E-3</v>
      </c>
      <c r="AT45" s="1"/>
      <c r="AU45" s="1"/>
      <c r="AV45" s="1"/>
      <c r="AW45" s="1"/>
      <c r="AX45" s="1"/>
      <c r="AY45" s="1"/>
      <c r="AZ45" s="1"/>
    </row>
    <row r="46" spans="1:52" ht="12.75" customHeight="1" x14ac:dyDescent="0.2">
      <c r="A46" s="1"/>
      <c r="B46" s="29">
        <f>'ALFAM2 model'!C17</f>
        <v>168</v>
      </c>
      <c r="C46" s="18">
        <f>IF(Checks!B$21=1,B46,"")</f>
        <v>168</v>
      </c>
      <c r="D46" s="19">
        <f>IF('ALFAM2 model'!$C$9=D$2, 1,0)</f>
        <v>0</v>
      </c>
      <c r="E46" s="19">
        <f>IF('ALFAM2 model'!$C$8=E$2, 1,0)</f>
        <v>0</v>
      </c>
      <c r="F46" s="19">
        <f>IF('ALFAM2 model'!$C$8=F$2, 1,0)</f>
        <v>1</v>
      </c>
      <c r="G46" s="19">
        <f>IF('ALFAM2 model'!$C$8=G$2, 1,0)</f>
        <v>0</v>
      </c>
      <c r="H46" s="19">
        <f>IF('ALFAM2 model'!$C$8=H$2, 1,0)</f>
        <v>0</v>
      </c>
      <c r="I46" s="19">
        <f>IF('ALFAM2 model'!$C$8=I$2, 1,0)</f>
        <v>0</v>
      </c>
      <c r="J46" s="19">
        <f>'ALFAM2 model'!C$10-J$3</f>
        <v>0</v>
      </c>
      <c r="K46" s="19">
        <f>'ALFAM2 model'!C$11-K$3</f>
        <v>0</v>
      </c>
      <c r="L46" s="19">
        <f>IF(AND('ALFAM2 model'!$C$15="Shallow",Checks!B$16=1),1,0)</f>
        <v>0</v>
      </c>
      <c r="M46" s="19">
        <f>IF(AND('ALFAM2 model'!$C$15="Deep",Checks!B$16=1),1,0)</f>
        <v>0</v>
      </c>
      <c r="N46" s="19">
        <f>IF(H46+I46=0,'ALFAM2 model'!C$6-N$3,0)</f>
        <v>40</v>
      </c>
      <c r="O46" s="19">
        <f>'ALFAM2 model'!C$12-O$3</f>
        <v>0</v>
      </c>
      <c r="P46" s="19">
        <f>SQRT('ALFAM2 model'!C$13)-Calculations!P$3</f>
        <v>0</v>
      </c>
      <c r="Q46" s="19">
        <f>'ALFAM2 model'!C$14-Calculations!Q$3</f>
        <v>0</v>
      </c>
      <c r="R46" s="20">
        <f>B46*'ALFAM2 model'!C$14</f>
        <v>0</v>
      </c>
      <c r="S46" s="19"/>
      <c r="T46" s="21">
        <f>Parameters!B$2+Parameters!B$3*H46+Parameters!B$4*I46+Parameters!B$5*N46+Parameters!B$7*J46+Parameters!B$6*D46</f>
        <v>0.45305450586178198</v>
      </c>
      <c r="U46" s="22">
        <f t="shared" si="0"/>
        <v>0.61136522417442241</v>
      </c>
      <c r="V46" s="22">
        <f>10^(Parameters!B$8+Parameters!B$9*E46+Parameters!B$10*G46+Parameters!B$11*J46+Parameters!B$12*K46+Parameters!B$13*0+Parameters!B$14*O46+Parameters!B$15*P46)</f>
        <v>3.5383548177916092E-2</v>
      </c>
      <c r="W46" s="22">
        <f>10^(Parameters!B$16+Parameters!B$17*Calculations!Q46)</f>
        <v>6.7681089078326234E-2</v>
      </c>
      <c r="X46" s="22">
        <f>10^(Parameters!B$18+Parameters!B$19*E46+Parameters!B$20*H46+Parameters!B$21*I46+Parameters!B$22*L46+Parameters!B$23*M46+Parameters!B$24*K46+Parameters!B$25*O46+Parameters!B$26*R46)</f>
        <v>2.0497567964327342E-3</v>
      </c>
      <c r="Y46" s="22">
        <f>10^(Parameters!B$29+Parameters!B$30*Q46)</f>
        <v>1.5848931924611124E-2</v>
      </c>
      <c r="Z46" s="21"/>
      <c r="AA46" s="17">
        <v>1</v>
      </c>
      <c r="AB46" s="19"/>
      <c r="AC46" s="18">
        <f t="shared" si="4"/>
        <v>6</v>
      </c>
      <c r="AD46" s="23"/>
      <c r="AE46" s="23">
        <f t="shared" si="10"/>
        <v>0.10306463725624232</v>
      </c>
      <c r="AF46" s="23">
        <f t="shared" si="11"/>
        <v>1.7898688721043859E-2</v>
      </c>
      <c r="AG46" s="23">
        <f t="shared" si="5"/>
        <v>8.516594853519846E-2</v>
      </c>
      <c r="AH46" s="23">
        <f t="shared" si="6"/>
        <v>2.0752889827122338</v>
      </c>
      <c r="AI46" s="23">
        <f t="shared" si="7"/>
        <v>8.8673576334360733E-7</v>
      </c>
      <c r="AJ46" s="23">
        <f t="shared" si="8"/>
        <v>2.6057093361697849E-7</v>
      </c>
      <c r="AK46" s="23">
        <f t="shared" si="9"/>
        <v>2.6943915209477327E-2</v>
      </c>
      <c r="AL46" s="23">
        <f t="shared" si="1"/>
        <v>2.0752889827122338</v>
      </c>
      <c r="AM46" s="25">
        <f t="shared" si="2"/>
        <v>8.8673576334360733E-7</v>
      </c>
      <c r="AN46" s="25">
        <f t="shared" si="3"/>
        <v>2.6944175780410945E-2</v>
      </c>
      <c r="AO46" s="23">
        <f>IF(Checks!B$21=1,AO45+AN46,-999)</f>
        <v>14.180272608596287</v>
      </c>
      <c r="AP46" s="26">
        <f>IF( Checks!B$21=1,AO46/'ALFAM2 model'!F$6*100,-999)</f>
        <v>29.542234601242264</v>
      </c>
      <c r="AQ46" s="26">
        <f t="shared" si="12"/>
        <v>4.4906959634018291E-3</v>
      </c>
      <c r="AR46" s="26">
        <f>IF( Checks!B$21=1,V46*AI46+X46*AH46,-999)</f>
        <v>4.2538690727339798E-3</v>
      </c>
      <c r="AS46" s="63">
        <f>100*AR46/'ALFAM2 model'!$F$6</f>
        <v>8.8622272348624579E-3</v>
      </c>
      <c r="AT46" s="1"/>
      <c r="AU46" s="1"/>
      <c r="AV46" s="1"/>
      <c r="AW46" s="1"/>
      <c r="AX46" s="1"/>
      <c r="AY46" s="1"/>
      <c r="AZ46" s="1"/>
    </row>
    <row r="47" spans="1:5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</row>
    <row r="375" spans="1:5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</row>
    <row r="379" spans="1:5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</row>
    <row r="403" spans="1:5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</row>
    <row r="404" spans="1:5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</row>
    <row r="413" spans="1:5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</row>
    <row r="415" spans="1:5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</row>
    <row r="438" spans="1:5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</row>
    <row r="445" spans="1:5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  <row r="573" spans="1:5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</row>
    <row r="574" spans="1:5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</row>
    <row r="575" spans="1:5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</row>
    <row r="576" spans="1:5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</row>
    <row r="577" spans="1:5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</row>
    <row r="578" spans="1:5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</row>
    <row r="579" spans="1:5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</row>
    <row r="580" spans="1:5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</row>
    <row r="581" spans="1:5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</row>
    <row r="582" spans="1:5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</row>
    <row r="583" spans="1:5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</row>
    <row r="584" spans="1:5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</row>
    <row r="585" spans="1:5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</row>
    <row r="586" spans="1:5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</row>
    <row r="587" spans="1:5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</row>
    <row r="588" spans="1:5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</row>
    <row r="589" spans="1:5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</row>
    <row r="590" spans="1:5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</row>
    <row r="591" spans="1:5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</row>
    <row r="592" spans="1:5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</row>
    <row r="593" spans="1:5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</row>
    <row r="594" spans="1:5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</row>
    <row r="595" spans="1:5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</row>
    <row r="596" spans="1:5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</row>
    <row r="597" spans="1:5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</row>
    <row r="598" spans="1:5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</row>
    <row r="599" spans="1:5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</row>
    <row r="600" spans="1:5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</row>
    <row r="601" spans="1:5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</row>
    <row r="602" spans="1:5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</row>
    <row r="603" spans="1:5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</row>
    <row r="604" spans="1:5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</row>
    <row r="605" spans="1:5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</row>
    <row r="606" spans="1:5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</row>
    <row r="607" spans="1:5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</row>
    <row r="608" spans="1:5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</row>
    <row r="609" spans="1:5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</row>
    <row r="610" spans="1:5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</row>
    <row r="611" spans="1:5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</row>
    <row r="612" spans="1:5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</row>
    <row r="613" spans="1:5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</row>
    <row r="614" spans="1:5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</row>
    <row r="615" spans="1:5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</row>
    <row r="616" spans="1:5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</row>
    <row r="617" spans="1:5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</row>
    <row r="618" spans="1:5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</row>
    <row r="619" spans="1:5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</row>
    <row r="620" spans="1:5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</row>
    <row r="621" spans="1:5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</row>
    <row r="622" spans="1:5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</row>
    <row r="623" spans="1:5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</row>
    <row r="624" spans="1:5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</row>
    <row r="625" spans="1:5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</row>
    <row r="626" spans="1:5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</row>
    <row r="627" spans="1:5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</row>
    <row r="628" spans="1:5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</row>
    <row r="629" spans="1:5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</row>
    <row r="630" spans="1:5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</row>
    <row r="631" spans="1:5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</row>
    <row r="632" spans="1:5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</row>
    <row r="633" spans="1:5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</row>
    <row r="634" spans="1:5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</row>
    <row r="635" spans="1:5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</row>
    <row r="636" spans="1:5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</row>
    <row r="637" spans="1:5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</row>
    <row r="638" spans="1:5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</row>
    <row r="639" spans="1:5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</row>
    <row r="640" spans="1:5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</row>
    <row r="641" spans="1:5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</row>
    <row r="642" spans="1:5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</row>
    <row r="643" spans="1:5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</row>
    <row r="644" spans="1:5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</row>
    <row r="645" spans="1:5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</row>
    <row r="646" spans="1:5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</row>
    <row r="647" spans="1:5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</row>
    <row r="648" spans="1:5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</row>
    <row r="649" spans="1:5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</row>
    <row r="650" spans="1:5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</row>
    <row r="651" spans="1:5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</row>
    <row r="652" spans="1:5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</row>
    <row r="653" spans="1:5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</row>
    <row r="654" spans="1:5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</row>
    <row r="655" spans="1:5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</row>
    <row r="656" spans="1:5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</row>
    <row r="657" spans="1:5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</row>
    <row r="658" spans="1:5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</row>
    <row r="659" spans="1:5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</row>
    <row r="660" spans="1:5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</row>
    <row r="661" spans="1:5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</row>
    <row r="662" spans="1:5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</row>
    <row r="663" spans="1:5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</row>
    <row r="664" spans="1:5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</row>
    <row r="665" spans="1:5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</row>
    <row r="666" spans="1:5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</row>
    <row r="667" spans="1:5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</row>
    <row r="668" spans="1:5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</row>
    <row r="669" spans="1:5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</row>
    <row r="670" spans="1:5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</row>
    <row r="671" spans="1:5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</row>
    <row r="672" spans="1:5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</row>
    <row r="673" spans="1:5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</row>
    <row r="674" spans="1:5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</row>
    <row r="675" spans="1:5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</row>
    <row r="676" spans="1:5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</row>
    <row r="677" spans="1:5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</row>
    <row r="678" spans="1:5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</row>
    <row r="679" spans="1:5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</row>
    <row r="680" spans="1:5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</row>
    <row r="681" spans="1:5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</row>
    <row r="682" spans="1:5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</row>
    <row r="683" spans="1:5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</row>
    <row r="684" spans="1:5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</row>
    <row r="685" spans="1:5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</row>
    <row r="686" spans="1:5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</row>
    <row r="687" spans="1:5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</row>
    <row r="688" spans="1:5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</row>
    <row r="689" spans="1:5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</row>
    <row r="690" spans="1:5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</row>
    <row r="691" spans="1:5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</row>
    <row r="692" spans="1:5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</row>
    <row r="693" spans="1:5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</row>
    <row r="694" spans="1:5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</row>
    <row r="695" spans="1:5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</row>
    <row r="696" spans="1:5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</row>
    <row r="697" spans="1:5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</row>
    <row r="698" spans="1:5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</row>
    <row r="699" spans="1:5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</row>
    <row r="700" spans="1:5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</row>
    <row r="701" spans="1:5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</row>
    <row r="702" spans="1:5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</row>
    <row r="703" spans="1:5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</row>
    <row r="704" spans="1:5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</row>
    <row r="705" spans="1:5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</row>
    <row r="706" spans="1:5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</row>
    <row r="707" spans="1:5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</row>
    <row r="708" spans="1:5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</row>
    <row r="709" spans="1:5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</row>
    <row r="710" spans="1:5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</row>
    <row r="711" spans="1:5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</row>
    <row r="712" spans="1:5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</row>
    <row r="713" spans="1:5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</row>
    <row r="714" spans="1:5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</row>
    <row r="715" spans="1:5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</row>
    <row r="716" spans="1:5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</row>
    <row r="717" spans="1:5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</row>
    <row r="718" spans="1:5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</row>
    <row r="719" spans="1:5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</row>
    <row r="720" spans="1:5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</row>
    <row r="721" spans="1:5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</row>
    <row r="722" spans="1:5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</row>
    <row r="723" spans="1:5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</row>
    <row r="724" spans="1:5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</row>
    <row r="725" spans="1:5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</row>
    <row r="726" spans="1:5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</row>
    <row r="727" spans="1:5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</row>
    <row r="728" spans="1:5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</row>
    <row r="729" spans="1:5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</row>
    <row r="730" spans="1:5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</row>
    <row r="731" spans="1:5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</row>
    <row r="732" spans="1:5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</row>
    <row r="733" spans="1:5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</row>
    <row r="734" spans="1:5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</row>
    <row r="735" spans="1:5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</row>
    <row r="736" spans="1:5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</row>
    <row r="737" spans="1:5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</row>
    <row r="738" spans="1:5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</row>
    <row r="739" spans="1:5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</row>
    <row r="740" spans="1:5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</row>
    <row r="741" spans="1:5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</row>
    <row r="742" spans="1:5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</row>
    <row r="743" spans="1:5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</row>
    <row r="744" spans="1:5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</row>
    <row r="745" spans="1:5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</row>
    <row r="746" spans="1:5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</row>
    <row r="747" spans="1:5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</row>
    <row r="748" spans="1:5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</row>
    <row r="749" spans="1:5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</row>
    <row r="750" spans="1:5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</row>
    <row r="751" spans="1:5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</row>
    <row r="752" spans="1:5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</row>
    <row r="753" spans="1:5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</row>
    <row r="754" spans="1:5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</row>
    <row r="755" spans="1:5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</row>
    <row r="756" spans="1:5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</row>
    <row r="757" spans="1:5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</row>
    <row r="758" spans="1:5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</row>
    <row r="759" spans="1:5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</row>
    <row r="760" spans="1:5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</row>
    <row r="761" spans="1:5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</row>
    <row r="762" spans="1:5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</row>
    <row r="763" spans="1:5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</row>
    <row r="764" spans="1:5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</row>
    <row r="765" spans="1:5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</row>
    <row r="766" spans="1:5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</row>
    <row r="767" spans="1:5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</row>
    <row r="768" spans="1:5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</row>
    <row r="769" spans="1:5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</row>
    <row r="770" spans="1:5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</row>
    <row r="771" spans="1:5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</row>
    <row r="772" spans="1:5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</row>
    <row r="773" spans="1:5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</row>
    <row r="774" spans="1:5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</row>
    <row r="775" spans="1:5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</row>
    <row r="776" spans="1:5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</row>
    <row r="777" spans="1:5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</row>
    <row r="778" spans="1:5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</row>
    <row r="779" spans="1:5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</row>
    <row r="780" spans="1:5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</row>
    <row r="781" spans="1:5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</row>
    <row r="782" spans="1:5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</row>
    <row r="783" spans="1:5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</row>
    <row r="784" spans="1:5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</row>
    <row r="785" spans="1:5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</row>
    <row r="786" spans="1:5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</row>
    <row r="787" spans="1:5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</row>
    <row r="788" spans="1:5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</row>
    <row r="789" spans="1:5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</row>
    <row r="790" spans="1:5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</row>
    <row r="791" spans="1:5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</row>
    <row r="792" spans="1:5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</row>
    <row r="793" spans="1:5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</row>
    <row r="794" spans="1:5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</row>
    <row r="795" spans="1:5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</row>
    <row r="796" spans="1:5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</row>
    <row r="797" spans="1:5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</row>
    <row r="798" spans="1:5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</row>
    <row r="799" spans="1:5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</row>
    <row r="800" spans="1:5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</row>
    <row r="801" spans="1:5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</row>
    <row r="802" spans="1:5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</row>
    <row r="803" spans="1:5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</row>
    <row r="804" spans="1:5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</row>
    <row r="805" spans="1:5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</row>
    <row r="806" spans="1:5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</row>
    <row r="807" spans="1:5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</row>
    <row r="808" spans="1:5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</row>
    <row r="809" spans="1:5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</row>
    <row r="810" spans="1:5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</row>
    <row r="811" spans="1:5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</row>
    <row r="812" spans="1:5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</row>
    <row r="813" spans="1:5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</row>
    <row r="814" spans="1:5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</row>
    <row r="815" spans="1:5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</row>
    <row r="816" spans="1:5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</row>
    <row r="817" spans="1:5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</row>
    <row r="818" spans="1:5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</row>
    <row r="819" spans="1:5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</row>
    <row r="820" spans="1:5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</row>
    <row r="821" spans="1:5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</row>
    <row r="822" spans="1:5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</row>
    <row r="823" spans="1:5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</row>
    <row r="824" spans="1:5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</row>
    <row r="825" spans="1:5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</row>
    <row r="826" spans="1:5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</row>
    <row r="827" spans="1:5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</row>
    <row r="828" spans="1:5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</row>
    <row r="829" spans="1:5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</row>
    <row r="830" spans="1:5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</row>
    <row r="831" spans="1:5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</row>
    <row r="832" spans="1:5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</row>
    <row r="833" spans="1:5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</row>
    <row r="834" spans="1:5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</row>
    <row r="835" spans="1:5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</row>
    <row r="836" spans="1:5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</row>
    <row r="837" spans="1:5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</row>
    <row r="838" spans="1:5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</row>
    <row r="839" spans="1:5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</row>
    <row r="840" spans="1:5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</row>
    <row r="841" spans="1:5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</row>
    <row r="842" spans="1:5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</row>
    <row r="843" spans="1:5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</row>
    <row r="844" spans="1:5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</row>
    <row r="845" spans="1:5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</row>
    <row r="846" spans="1:5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</row>
    <row r="847" spans="1:5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</row>
    <row r="848" spans="1:5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</row>
    <row r="849" spans="1:5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</row>
    <row r="850" spans="1:5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</row>
    <row r="851" spans="1:5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</row>
    <row r="852" spans="1:5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</row>
    <row r="853" spans="1:5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</row>
    <row r="854" spans="1:5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</row>
    <row r="855" spans="1:5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</row>
    <row r="856" spans="1:5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</row>
    <row r="857" spans="1:5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</row>
    <row r="858" spans="1:5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</row>
    <row r="859" spans="1:5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</row>
    <row r="860" spans="1:5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</row>
    <row r="861" spans="1:5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</row>
    <row r="862" spans="1:5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</row>
    <row r="863" spans="1:5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</row>
    <row r="864" spans="1:5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</row>
    <row r="865" spans="1:5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</row>
    <row r="866" spans="1:5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</row>
    <row r="867" spans="1:5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</row>
    <row r="868" spans="1:5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</row>
    <row r="869" spans="1:5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</row>
    <row r="870" spans="1:5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</row>
    <row r="871" spans="1:5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</row>
    <row r="872" spans="1:5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</row>
    <row r="873" spans="1:5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</row>
    <row r="874" spans="1:5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</row>
    <row r="875" spans="1:5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</row>
    <row r="876" spans="1:5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</row>
    <row r="877" spans="1:5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</row>
    <row r="878" spans="1:5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</row>
    <row r="879" spans="1:5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</row>
    <row r="880" spans="1:5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</row>
    <row r="881" spans="1:5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</row>
    <row r="882" spans="1:5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</row>
    <row r="883" spans="1:5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</row>
    <row r="884" spans="1:5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</row>
    <row r="885" spans="1:5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</row>
    <row r="886" spans="1:5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</row>
    <row r="887" spans="1:5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</row>
    <row r="888" spans="1:5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</row>
    <row r="889" spans="1:5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</row>
    <row r="890" spans="1:5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</row>
    <row r="891" spans="1:5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</row>
    <row r="892" spans="1:5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</row>
    <row r="893" spans="1:5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</row>
    <row r="894" spans="1:5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</row>
    <row r="895" spans="1:5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</row>
    <row r="896" spans="1:5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</row>
    <row r="897" spans="1:5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</row>
    <row r="898" spans="1:5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</row>
    <row r="899" spans="1:5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</row>
    <row r="900" spans="1:5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</row>
    <row r="901" spans="1:5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</row>
    <row r="902" spans="1:5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</row>
    <row r="903" spans="1:5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</row>
    <row r="904" spans="1:5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</row>
    <row r="905" spans="1:5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</row>
    <row r="906" spans="1:5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</row>
    <row r="907" spans="1:5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</row>
    <row r="908" spans="1:5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</row>
    <row r="909" spans="1:5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</row>
    <row r="910" spans="1:5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</row>
    <row r="911" spans="1:5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</row>
    <row r="912" spans="1:5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</row>
    <row r="913" spans="1:5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</row>
    <row r="914" spans="1:5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</row>
    <row r="915" spans="1:5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</row>
    <row r="916" spans="1:5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</row>
    <row r="917" spans="1:5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</row>
    <row r="918" spans="1:5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</row>
    <row r="919" spans="1:5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</row>
    <row r="920" spans="1:5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</row>
    <row r="921" spans="1:5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</row>
    <row r="922" spans="1:5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</row>
    <row r="923" spans="1:5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</row>
    <row r="924" spans="1:5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</row>
    <row r="925" spans="1:5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</row>
    <row r="926" spans="1:5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</row>
    <row r="927" spans="1:5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</row>
    <row r="928" spans="1:5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</row>
    <row r="929" spans="1:5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</row>
    <row r="930" spans="1:5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</row>
    <row r="931" spans="1:5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</row>
    <row r="932" spans="1:5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</row>
    <row r="933" spans="1:5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</row>
    <row r="934" spans="1:5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</row>
    <row r="935" spans="1:5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</row>
    <row r="936" spans="1:5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</row>
    <row r="937" spans="1:5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</row>
    <row r="938" spans="1:5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</row>
    <row r="939" spans="1:5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</row>
    <row r="940" spans="1:5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</row>
    <row r="941" spans="1:5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</row>
    <row r="942" spans="1:5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</row>
    <row r="943" spans="1:5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</row>
    <row r="944" spans="1:5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</row>
    <row r="945" spans="1:5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</row>
    <row r="946" spans="1:5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</row>
    <row r="947" spans="1:5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</row>
    <row r="948" spans="1:5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</row>
    <row r="949" spans="1:5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</row>
    <row r="950" spans="1:5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</row>
    <row r="951" spans="1:5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</row>
    <row r="952" spans="1:5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</row>
    <row r="953" spans="1:5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</row>
    <row r="954" spans="1:5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</row>
    <row r="955" spans="1:5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</row>
    <row r="956" spans="1:5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</row>
    <row r="957" spans="1:5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</row>
    <row r="958" spans="1:5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</row>
    <row r="959" spans="1:5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</row>
    <row r="960" spans="1:5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</row>
    <row r="961" spans="1:5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</row>
    <row r="962" spans="1:5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</row>
    <row r="963" spans="1:5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</row>
    <row r="964" spans="1:5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</row>
    <row r="965" spans="1:5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</row>
    <row r="966" spans="1:5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</row>
    <row r="967" spans="1:5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</row>
    <row r="968" spans="1:5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</row>
    <row r="969" spans="1:5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</row>
    <row r="970" spans="1:5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</row>
    <row r="971" spans="1:5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</row>
    <row r="972" spans="1:5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</row>
    <row r="973" spans="1:5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</row>
    <row r="974" spans="1:5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</row>
    <row r="975" spans="1:5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</row>
    <row r="976" spans="1:5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</row>
    <row r="977" spans="1:5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</row>
    <row r="978" spans="1:5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</row>
    <row r="979" spans="1:5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</row>
    <row r="980" spans="1:5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</row>
    <row r="981" spans="1:5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</row>
    <row r="982" spans="1:5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</row>
    <row r="983" spans="1:5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</row>
    <row r="984" spans="1:5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</row>
    <row r="985" spans="1:5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</row>
    <row r="986" spans="1:5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</row>
    <row r="987" spans="1:5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</row>
    <row r="988" spans="1:5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</row>
    <row r="989" spans="1:5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</row>
    <row r="990" spans="1:5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</row>
    <row r="991" spans="1:5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</row>
    <row r="992" spans="1:5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</row>
    <row r="993" spans="1:5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</row>
    <row r="994" spans="1:5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</row>
    <row r="995" spans="1:5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</row>
    <row r="996" spans="1:5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</row>
    <row r="997" spans="1:5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</row>
    <row r="998" spans="1:5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</row>
    <row r="999" spans="1:5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</row>
    <row r="1000" spans="1:5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</row>
  </sheetData>
  <mergeCells count="4">
    <mergeCell ref="E1:R1"/>
    <mergeCell ref="T1:AA1"/>
    <mergeCell ref="AH1:AI1"/>
    <mergeCell ref="AL1:AM1"/>
  </mergeCells>
  <pageMargins left="0.74791666666666701" right="0.74791666666666701" top="0.98402777777777795" bottom="0.98402777777777795" header="0.511811023622047" footer="0.511811023622047"/>
  <pageSetup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zoomScaleNormal="100" workbookViewId="0">
      <selection activeCell="G13" sqref="G13"/>
    </sheetView>
  </sheetViews>
  <sheetFormatPr defaultColWidth="14.42578125" defaultRowHeight="12.75" x14ac:dyDescent="0.2"/>
  <cols>
    <col min="1" max="1" width="19.5703125" customWidth="1"/>
    <col min="2" max="2" width="3.28515625" customWidth="1"/>
    <col min="3" max="3" width="14.140625" customWidth="1"/>
    <col min="4" max="4" width="2.85546875" customWidth="1"/>
    <col min="5" max="5" width="14.140625" customWidth="1"/>
    <col min="6" max="6" width="3" customWidth="1"/>
    <col min="7" max="22" width="8.7109375" customWidth="1"/>
  </cols>
  <sheetData>
    <row r="1" spans="1:5" ht="12.75" customHeight="1" x14ac:dyDescent="0.2">
      <c r="A1" s="30" t="s">
        <v>8</v>
      </c>
      <c r="C1" s="30" t="s">
        <v>18</v>
      </c>
      <c r="E1" s="31" t="s">
        <v>127</v>
      </c>
    </row>
    <row r="2" spans="1:5" ht="12.75" customHeight="1" x14ac:dyDescent="0.2">
      <c r="A2" s="9" t="s">
        <v>97</v>
      </c>
      <c r="C2" s="9" t="s">
        <v>19</v>
      </c>
      <c r="E2" t="s">
        <v>11</v>
      </c>
    </row>
    <row r="3" spans="1:5" ht="12.75" customHeight="1" x14ac:dyDescent="0.2">
      <c r="A3" s="9" t="s">
        <v>9</v>
      </c>
      <c r="C3" s="9" t="s">
        <v>128</v>
      </c>
      <c r="E3" t="s">
        <v>96</v>
      </c>
    </row>
    <row r="4" spans="1:5" ht="12.75" customHeight="1" x14ac:dyDescent="0.2">
      <c r="A4" s="9" t="s">
        <v>98</v>
      </c>
      <c r="C4" s="9" t="s">
        <v>129</v>
      </c>
      <c r="E4" t="s">
        <v>130</v>
      </c>
    </row>
    <row r="5" spans="1:5" ht="12.75" customHeight="1" x14ac:dyDescent="0.2">
      <c r="A5" s="9" t="s">
        <v>99</v>
      </c>
    </row>
    <row r="6" spans="1:5" ht="12.75" customHeight="1" x14ac:dyDescent="0.2">
      <c r="A6" s="9" t="s">
        <v>100</v>
      </c>
    </row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>
      <c r="A12" s="9"/>
    </row>
    <row r="13" spans="1:5" ht="12.75" customHeight="1" x14ac:dyDescent="0.2">
      <c r="A13" s="32"/>
    </row>
    <row r="14" spans="1:5" ht="12.75" customHeight="1" x14ac:dyDescent="0.2">
      <c r="A14" s="32"/>
    </row>
    <row r="15" spans="1:5" ht="12.75" customHeight="1" x14ac:dyDescent="0.2">
      <c r="A15" s="32"/>
    </row>
    <row r="16" spans="1:5" ht="12.75" customHeight="1" x14ac:dyDescent="0.2">
      <c r="A16" s="32"/>
    </row>
    <row r="17" spans="1:1" ht="12.75" customHeight="1" x14ac:dyDescent="0.2">
      <c r="A17" s="32"/>
    </row>
    <row r="18" spans="1:1" ht="12.75" customHeight="1" x14ac:dyDescent="0.2">
      <c r="A18" s="32"/>
    </row>
    <row r="19" spans="1:1" ht="12.75" customHeight="1" x14ac:dyDescent="0.2">
      <c r="A19" s="32"/>
    </row>
    <row r="20" spans="1:1" ht="12.75" customHeight="1" x14ac:dyDescent="0.2">
      <c r="A20" s="32"/>
    </row>
    <row r="21" spans="1:1" ht="12.75" customHeight="1" x14ac:dyDescent="0.2">
      <c r="A21" s="32"/>
    </row>
    <row r="22" spans="1:1" ht="12.75" customHeight="1" x14ac:dyDescent="0.2">
      <c r="A22" s="32"/>
    </row>
    <row r="23" spans="1:1" ht="12.75" customHeight="1" x14ac:dyDescent="0.2">
      <c r="A23" s="32"/>
    </row>
    <row r="24" spans="1:1" ht="12.75" customHeight="1" x14ac:dyDescent="0.2">
      <c r="A24" s="32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3"/>
  <sheetViews>
    <sheetView zoomScaleNormal="100" workbookViewId="0">
      <selection activeCell="A23" sqref="A23"/>
    </sheetView>
  </sheetViews>
  <sheetFormatPr defaultColWidth="8.7109375" defaultRowHeight="12.75" x14ac:dyDescent="0.2"/>
  <cols>
    <col min="1" max="1" width="13" customWidth="1"/>
    <col min="2" max="2" width="29.5703125" customWidth="1"/>
    <col min="3" max="3" width="9" style="33" customWidth="1"/>
  </cols>
  <sheetData>
    <row r="1" spans="1:5" x14ac:dyDescent="0.2">
      <c r="A1" s="13" t="s">
        <v>131</v>
      </c>
      <c r="B1" s="13" t="s">
        <v>132</v>
      </c>
      <c r="C1" s="34" t="s">
        <v>133</v>
      </c>
      <c r="D1" s="13" t="s">
        <v>134</v>
      </c>
      <c r="E1" s="13" t="s">
        <v>135</v>
      </c>
    </row>
    <row r="2" spans="1:5" x14ac:dyDescent="0.2">
      <c r="A2" s="35" t="s">
        <v>136</v>
      </c>
      <c r="B2" s="35" t="s">
        <v>137</v>
      </c>
      <c r="C2" s="33">
        <v>0.1</v>
      </c>
      <c r="D2" s="13" t="s">
        <v>138</v>
      </c>
      <c r="E2" s="13" t="s">
        <v>139</v>
      </c>
    </row>
    <row r="3" spans="1:5" x14ac:dyDescent="0.2">
      <c r="A3" s="35" t="s">
        <v>140</v>
      </c>
      <c r="B3" s="35" t="s">
        <v>137</v>
      </c>
      <c r="C3" s="34" t="s">
        <v>141</v>
      </c>
      <c r="D3" s="13" t="s">
        <v>138</v>
      </c>
      <c r="E3" s="35" t="s">
        <v>142</v>
      </c>
    </row>
    <row r="4" spans="1:5" x14ac:dyDescent="0.2">
      <c r="A4" s="36" t="s">
        <v>143</v>
      </c>
      <c r="B4" s="36" t="s">
        <v>144</v>
      </c>
      <c r="C4" s="33" t="s">
        <v>145</v>
      </c>
      <c r="D4" s="13" t="s">
        <v>138</v>
      </c>
      <c r="E4" t="s">
        <v>146</v>
      </c>
    </row>
    <row r="5" spans="1:5" x14ac:dyDescent="0.2">
      <c r="A5" s="36" t="s">
        <v>147</v>
      </c>
      <c r="B5" s="36" t="s">
        <v>144</v>
      </c>
      <c r="C5" s="33" t="s">
        <v>148</v>
      </c>
      <c r="D5" s="13" t="s">
        <v>138</v>
      </c>
      <c r="E5" t="s">
        <v>149</v>
      </c>
    </row>
    <row r="6" spans="1:5" x14ac:dyDescent="0.2">
      <c r="A6" s="35" t="s">
        <v>150</v>
      </c>
      <c r="B6" s="35" t="s">
        <v>151</v>
      </c>
      <c r="C6" s="34" t="s">
        <v>152</v>
      </c>
      <c r="D6" s="13" t="s">
        <v>138</v>
      </c>
      <c r="E6" s="13" t="s">
        <v>153</v>
      </c>
    </row>
    <row r="7" spans="1:5" x14ac:dyDescent="0.2">
      <c r="A7" s="36" t="s">
        <v>154</v>
      </c>
      <c r="B7" s="35" t="s">
        <v>155</v>
      </c>
      <c r="C7" s="33" t="s">
        <v>156</v>
      </c>
      <c r="D7" s="13" t="s">
        <v>138</v>
      </c>
      <c r="E7" s="13" t="s">
        <v>157</v>
      </c>
    </row>
    <row r="8" spans="1:5" x14ac:dyDescent="0.2">
      <c r="A8" s="36" t="s">
        <v>158</v>
      </c>
      <c r="B8" s="35" t="s">
        <v>159</v>
      </c>
      <c r="C8" s="33" t="s">
        <v>160</v>
      </c>
      <c r="D8" s="13" t="s">
        <v>138</v>
      </c>
      <c r="E8" s="13" t="s">
        <v>161</v>
      </c>
    </row>
    <row r="9" spans="1:5" x14ac:dyDescent="0.2">
      <c r="A9" s="36" t="s">
        <v>162</v>
      </c>
      <c r="B9" s="35" t="s">
        <v>163</v>
      </c>
      <c r="C9" s="33" t="s">
        <v>164</v>
      </c>
      <c r="D9" s="13" t="s">
        <v>138</v>
      </c>
      <c r="E9" s="13" t="s">
        <v>165</v>
      </c>
    </row>
    <row r="10" spans="1:5" x14ac:dyDescent="0.2">
      <c r="A10" s="36" t="s">
        <v>166</v>
      </c>
      <c r="B10" s="36" t="s">
        <v>167</v>
      </c>
      <c r="C10" s="33" t="s">
        <v>38</v>
      </c>
      <c r="D10" t="s">
        <v>138</v>
      </c>
      <c r="E10" t="s">
        <v>168</v>
      </c>
    </row>
    <row r="11" spans="1:5" x14ac:dyDescent="0.2">
      <c r="A11" s="36" t="s">
        <v>169</v>
      </c>
      <c r="B11" s="36" t="s">
        <v>170</v>
      </c>
      <c r="C11" s="33" t="s">
        <v>171</v>
      </c>
      <c r="D11" t="s">
        <v>138</v>
      </c>
      <c r="E11" s="41" t="s">
        <v>181</v>
      </c>
    </row>
    <row r="12" spans="1:5" x14ac:dyDescent="0.2">
      <c r="A12" s="36" t="s">
        <v>184</v>
      </c>
      <c r="B12" s="36" t="s">
        <v>185</v>
      </c>
      <c r="C12" s="33" t="s">
        <v>186</v>
      </c>
      <c r="D12" t="s">
        <v>138</v>
      </c>
      <c r="E12" t="s">
        <v>187</v>
      </c>
    </row>
    <row r="13" spans="1:5" x14ac:dyDescent="0.2">
      <c r="A13" s="36" t="s">
        <v>189</v>
      </c>
      <c r="B13" s="36" t="s">
        <v>185</v>
      </c>
      <c r="C13" s="33" t="s">
        <v>186</v>
      </c>
      <c r="D13" t="s">
        <v>138</v>
      </c>
      <c r="E13" t="s">
        <v>190</v>
      </c>
    </row>
    <row r="14" spans="1:5" x14ac:dyDescent="0.2">
      <c r="A14" s="36" t="s">
        <v>189</v>
      </c>
      <c r="B14" s="36" t="s">
        <v>185</v>
      </c>
      <c r="C14" s="33" t="s">
        <v>186</v>
      </c>
      <c r="D14" t="s">
        <v>138</v>
      </c>
      <c r="E14" t="s">
        <v>193</v>
      </c>
    </row>
    <row r="15" spans="1:5" x14ac:dyDescent="0.2">
      <c r="A15" s="36" t="s">
        <v>189</v>
      </c>
      <c r="B15" s="36" t="s">
        <v>191</v>
      </c>
      <c r="C15" s="33" t="s">
        <v>192</v>
      </c>
      <c r="D15" t="s">
        <v>138</v>
      </c>
      <c r="E15" t="s">
        <v>194</v>
      </c>
    </row>
    <row r="16" spans="1:5" x14ac:dyDescent="0.2">
      <c r="A16" s="36" t="s">
        <v>195</v>
      </c>
      <c r="B16" s="36" t="s">
        <v>196</v>
      </c>
      <c r="C16" s="33" t="s">
        <v>197</v>
      </c>
      <c r="D16" t="s">
        <v>138</v>
      </c>
      <c r="E16" t="s">
        <v>198</v>
      </c>
    </row>
    <row r="17" spans="1:5" x14ac:dyDescent="0.2">
      <c r="A17" s="36" t="s">
        <v>195</v>
      </c>
      <c r="B17" s="36" t="s">
        <v>196</v>
      </c>
      <c r="C17" s="33" t="s">
        <v>197</v>
      </c>
      <c r="D17" t="s">
        <v>138</v>
      </c>
      <c r="E17" s="41" t="s">
        <v>201</v>
      </c>
    </row>
    <row r="18" spans="1:5" x14ac:dyDescent="0.2">
      <c r="A18" s="36" t="s">
        <v>195</v>
      </c>
      <c r="B18" s="65" t="s">
        <v>203</v>
      </c>
      <c r="C18" s="64" t="s">
        <v>202</v>
      </c>
      <c r="D18" t="s">
        <v>138</v>
      </c>
      <c r="E18" s="41" t="s">
        <v>204</v>
      </c>
    </row>
    <row r="19" spans="1:5" x14ac:dyDescent="0.2">
      <c r="A19" s="36" t="s">
        <v>206</v>
      </c>
      <c r="B19" s="65" t="s">
        <v>207</v>
      </c>
      <c r="C19" s="33" t="s">
        <v>205</v>
      </c>
      <c r="D19" t="s">
        <v>138</v>
      </c>
      <c r="E19" t="s">
        <v>211</v>
      </c>
    </row>
    <row r="20" spans="1:5" x14ac:dyDescent="0.2">
      <c r="A20" s="36" t="s">
        <v>208</v>
      </c>
      <c r="B20" s="65" t="s">
        <v>209</v>
      </c>
      <c r="C20" s="33" t="s">
        <v>210</v>
      </c>
      <c r="D20" t="s">
        <v>138</v>
      </c>
      <c r="E20" t="s">
        <v>212</v>
      </c>
    </row>
    <row r="21" spans="1:5" x14ac:dyDescent="0.2">
      <c r="A21" s="36" t="s">
        <v>208</v>
      </c>
      <c r="B21" s="65" t="s">
        <v>209</v>
      </c>
      <c r="C21" s="33" t="s">
        <v>210</v>
      </c>
      <c r="D21" t="s">
        <v>138</v>
      </c>
      <c r="E21" t="s">
        <v>213</v>
      </c>
    </row>
    <row r="22" spans="1:5" x14ac:dyDescent="0.2">
      <c r="A22" s="36" t="s">
        <v>216</v>
      </c>
      <c r="B22" s="65" t="s">
        <v>217</v>
      </c>
      <c r="C22" s="33" t="s">
        <v>214</v>
      </c>
      <c r="D22" t="s">
        <v>138</v>
      </c>
      <c r="E22" t="s">
        <v>218</v>
      </c>
    </row>
    <row r="23" spans="1:5" x14ac:dyDescent="0.2">
      <c r="A23" s="36" t="s">
        <v>220</v>
      </c>
      <c r="B23" s="36" t="s">
        <v>221</v>
      </c>
      <c r="C23" s="33" t="s">
        <v>219</v>
      </c>
      <c r="D23" t="s">
        <v>138</v>
      </c>
      <c r="E23" t="s">
        <v>222</v>
      </c>
    </row>
    <row r="24" spans="1:5" x14ac:dyDescent="0.2">
      <c r="A24" s="36"/>
      <c r="B24" s="36"/>
    </row>
    <row r="25" spans="1:5" x14ac:dyDescent="0.2">
      <c r="A25" s="36"/>
      <c r="B25" s="36"/>
    </row>
    <row r="26" spans="1:5" x14ac:dyDescent="0.2">
      <c r="A26" s="36"/>
      <c r="B26" s="36"/>
    </row>
    <row r="27" spans="1:5" x14ac:dyDescent="0.2">
      <c r="A27" s="36"/>
      <c r="B27" s="36"/>
    </row>
    <row r="28" spans="1:5" x14ac:dyDescent="0.2">
      <c r="A28" s="36"/>
      <c r="B28" s="36"/>
    </row>
    <row r="29" spans="1:5" x14ac:dyDescent="0.2">
      <c r="A29" s="36"/>
      <c r="B29" s="36"/>
    </row>
    <row r="30" spans="1:5" x14ac:dyDescent="0.2">
      <c r="A30" s="36"/>
      <c r="B30" s="36"/>
    </row>
    <row r="31" spans="1:5" x14ac:dyDescent="0.2">
      <c r="A31" s="36"/>
      <c r="B31" s="36"/>
    </row>
    <row r="32" spans="1:5" x14ac:dyDescent="0.2">
      <c r="A32" s="36"/>
      <c r="B32" s="36"/>
    </row>
    <row r="33" spans="1:2" x14ac:dyDescent="0.2">
      <c r="A33" s="36"/>
      <c r="B33" s="36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ALFAM2 model</vt:lpstr>
      <vt:lpstr>Checks</vt:lpstr>
      <vt:lpstr>Parameters</vt:lpstr>
      <vt:lpstr>Calculations</vt:lpstr>
      <vt:lpstr>Input choices</vt:lpstr>
      <vt:lpstr>ChangeLog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Sasha D. Hafner</cp:lastModifiedBy>
  <cp:revision>1</cp:revision>
  <dcterms:created xsi:type="dcterms:W3CDTF">2018-05-23T19:47:34Z</dcterms:created>
  <dcterms:modified xsi:type="dcterms:W3CDTF">2024-10-04T18:15:19Z</dcterms:modified>
  <dc:language>en-US</dc:language>
</cp:coreProperties>
</file>