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0115" windowHeight="7620" activeTab="2"/>
  </bookViews>
  <sheets>
    <sheet name="maskinstationernes test" sheetId="1" r:id="rId1"/>
    <sheet name="raps" sheetId="2" r:id="rId2"/>
    <sheet name="Hvede" sheetId="3" r:id="rId3"/>
    <sheet name="byg" sheetId="6" r:id="rId4"/>
    <sheet name="landsforsøgene 2010" sheetId="4" r:id="rId5"/>
    <sheet name="landsforsøgene 2011" sheetId="5" r:id="rId6"/>
  </sheets>
  <calcPr calcId="145621"/>
</workbook>
</file>

<file path=xl/calcChain.xml><?xml version="1.0" encoding="utf-8"?>
<calcChain xmlns="http://schemas.openxmlformats.org/spreadsheetml/2006/main">
  <c r="E25" i="3" l="1"/>
  <c r="E24" i="3"/>
  <c r="E17" i="3"/>
  <c r="P34" i="3"/>
  <c r="Q34" i="3"/>
  <c r="Q35" i="3"/>
  <c r="P35" i="3" s="1"/>
  <c r="Q33" i="3"/>
  <c r="P33" i="3"/>
  <c r="R34" i="3"/>
  <c r="R33" i="3"/>
  <c r="E23" i="3"/>
  <c r="E22" i="3"/>
  <c r="E15" i="3"/>
  <c r="E16" i="3"/>
  <c r="E3" i="3"/>
  <c r="P28" i="3"/>
  <c r="R28" i="3"/>
  <c r="Q28" i="3"/>
  <c r="P27" i="3"/>
  <c r="Q27" i="3"/>
  <c r="R27" i="3"/>
  <c r="R26" i="3"/>
  <c r="P26" i="3"/>
  <c r="Q26" i="3"/>
  <c r="D5" i="2"/>
  <c r="D4" i="2"/>
  <c r="D3" i="2"/>
  <c r="D2" i="2"/>
  <c r="D3" i="6"/>
  <c r="F3" i="6" s="1"/>
  <c r="D2" i="6"/>
  <c r="F2" i="6"/>
  <c r="T21" i="1"/>
  <c r="T19" i="1"/>
  <c r="U21" i="1"/>
  <c r="U20" i="1"/>
  <c r="T20" i="1"/>
  <c r="E2" i="3"/>
  <c r="D19" i="3"/>
  <c r="D18" i="3"/>
  <c r="U19" i="1"/>
  <c r="U18" i="1"/>
  <c r="T18" i="1"/>
  <c r="R35" i="3" l="1"/>
  <c r="D33" i="3"/>
  <c r="D31" i="3"/>
  <c r="D29" i="3"/>
  <c r="D27" i="3"/>
  <c r="D32" i="3"/>
  <c r="D30" i="3"/>
  <c r="D28" i="3"/>
  <c r="D26" i="3"/>
  <c r="D25" i="3"/>
  <c r="D24" i="3"/>
  <c r="D23" i="3"/>
  <c r="D22" i="3"/>
  <c r="D21" i="3"/>
  <c r="D20" i="3"/>
  <c r="B4" i="4"/>
  <c r="H6" i="1" l="1"/>
  <c r="B5" i="4" l="1"/>
  <c r="C17" i="4"/>
  <c r="C16" i="4"/>
  <c r="B17" i="4"/>
  <c r="B16" i="4"/>
  <c r="B13" i="4"/>
  <c r="B12" i="4"/>
  <c r="B9" i="4"/>
  <c r="B8" i="4"/>
  <c r="C13" i="4"/>
  <c r="C12" i="4"/>
  <c r="C9" i="4"/>
  <c r="C8" i="4"/>
  <c r="C5" i="4"/>
  <c r="C4" i="4"/>
  <c r="B4" i="5"/>
  <c r="C21" i="5"/>
  <c r="C20" i="5"/>
  <c r="B21" i="5"/>
  <c r="B20" i="5"/>
  <c r="B17" i="5"/>
  <c r="C17" i="5" s="1"/>
  <c r="B16" i="5"/>
  <c r="C16" i="5" s="1"/>
  <c r="B13" i="5"/>
  <c r="B12" i="5"/>
  <c r="B9" i="5"/>
  <c r="C9" i="5" s="1"/>
  <c r="B8" i="5"/>
  <c r="C13" i="5"/>
  <c r="C12" i="5"/>
  <c r="C8" i="5"/>
  <c r="C5" i="5"/>
  <c r="C4" i="5"/>
  <c r="B5" i="5"/>
  <c r="D15" i="3"/>
  <c r="D16" i="3"/>
  <c r="D17" i="3"/>
  <c r="D14" i="3"/>
  <c r="F5" i="2" l="1"/>
  <c r="F4" i="2"/>
  <c r="F3" i="2"/>
  <c r="F2" i="2"/>
  <c r="D11" i="3"/>
  <c r="D12" i="3"/>
  <c r="D13" i="3"/>
  <c r="D10" i="3"/>
  <c r="D7" i="3"/>
  <c r="D8" i="3"/>
  <c r="D9" i="3"/>
  <c r="D6" i="3"/>
  <c r="D3" i="3"/>
  <c r="D4" i="3"/>
  <c r="D5" i="3"/>
  <c r="D2" i="3"/>
  <c r="E4" i="3" l="1"/>
  <c r="E5" i="3"/>
  <c r="E18" i="3"/>
  <c r="U17" i="1"/>
  <c r="T17" i="1"/>
  <c r="U16" i="1"/>
  <c r="T16" i="1"/>
  <c r="U15" i="1"/>
  <c r="T15" i="1"/>
  <c r="U14" i="1"/>
  <c r="T14" i="1"/>
  <c r="U10" i="1" l="1"/>
  <c r="U13" i="1"/>
  <c r="T13" i="1"/>
  <c r="U12" i="1"/>
  <c r="T12" i="1"/>
  <c r="U11" i="1"/>
  <c r="T11" i="1"/>
  <c r="T10" i="1"/>
  <c r="T7" i="1"/>
  <c r="U6" i="1" l="1"/>
  <c r="U5" i="1"/>
  <c r="U4" i="1"/>
  <c r="U3" i="1"/>
  <c r="U2" i="1"/>
  <c r="U9" i="1"/>
  <c r="U8" i="1"/>
  <c r="U7" i="1"/>
  <c r="T4" i="1"/>
  <c r="T6" i="1"/>
  <c r="T8" i="1"/>
  <c r="T9" i="1"/>
  <c r="T5" i="1"/>
  <c r="T3" i="1"/>
  <c r="T2" i="1"/>
  <c r="H9" i="1" l="1"/>
  <c r="H3" i="1"/>
  <c r="H4" i="1"/>
  <c r="H5" i="1"/>
  <c r="H7" i="1"/>
  <c r="H8" i="1"/>
  <c r="H2" i="1"/>
</calcChain>
</file>

<file path=xl/sharedStrings.xml><?xml version="1.0" encoding="utf-8"?>
<sst xmlns="http://schemas.openxmlformats.org/spreadsheetml/2006/main" count="241" uniqueCount="72">
  <si>
    <t>prøve nr</t>
  </si>
  <si>
    <t>prøve tager</t>
  </si>
  <si>
    <t>gamst maskin</t>
  </si>
  <si>
    <t>sort</t>
  </si>
  <si>
    <t>hvede</t>
  </si>
  <si>
    <t>art</t>
  </si>
  <si>
    <t>raps</t>
  </si>
  <si>
    <t>troubadour</t>
  </si>
  <si>
    <t>Asano</t>
  </si>
  <si>
    <t>gylle kvælstof (kg/ton)</t>
  </si>
  <si>
    <t>gylle type</t>
  </si>
  <si>
    <t>kvæg</t>
  </si>
  <si>
    <t>gylle mængde (ton)</t>
  </si>
  <si>
    <t>mark tilført ekstra kvælstof</t>
  </si>
  <si>
    <t>nej</t>
  </si>
  <si>
    <t>mark tilført ekstra svovl</t>
  </si>
  <si>
    <t>ja</t>
  </si>
  <si>
    <t>type gødning</t>
  </si>
  <si>
    <t>efterårs gylle mængde (ton)</t>
  </si>
  <si>
    <t>jord type</t>
  </si>
  <si>
    <t>2-3</t>
  </si>
  <si>
    <t>198kg 27-3</t>
  </si>
  <si>
    <t>42kg 27-3</t>
  </si>
  <si>
    <t>150kg 20-9</t>
  </si>
  <si>
    <t>pesticid sprøjtning</t>
  </si>
  <si>
    <t>høst vægt (ton)</t>
  </si>
  <si>
    <t>høstet areal (ha)</t>
  </si>
  <si>
    <t>samlet vægt (ton/ha)</t>
  </si>
  <si>
    <t>merudbytte u. syre (%)</t>
  </si>
  <si>
    <t>merudbytte 2L syre (%)</t>
  </si>
  <si>
    <t>syre mængde (L)</t>
  </si>
  <si>
    <t>Hald og Hansen maskin</t>
  </si>
  <si>
    <t>slagtesvin</t>
  </si>
  <si>
    <t>100kg svovlsurammoniak</t>
  </si>
  <si>
    <t>Ja</t>
  </si>
  <si>
    <t>5-6</t>
  </si>
  <si>
    <t>anden gylle tilsat</t>
  </si>
  <si>
    <t>2 ton byslam</t>
  </si>
  <si>
    <t>Thingstrup maskin</t>
  </si>
  <si>
    <t>Hvede</t>
  </si>
  <si>
    <t>merudbytte</t>
  </si>
  <si>
    <t>gennemsnit</t>
  </si>
  <si>
    <t>forsøg</t>
  </si>
  <si>
    <t>070101010-001</t>
  </si>
  <si>
    <t>070101010-002</t>
  </si>
  <si>
    <t>070101010-003</t>
  </si>
  <si>
    <t>sum</t>
  </si>
  <si>
    <t>gamst</t>
  </si>
  <si>
    <t>hald og hansen</t>
  </si>
  <si>
    <t>Thingstrup</t>
  </si>
  <si>
    <t>Birktoft</t>
  </si>
  <si>
    <t>070101111-001</t>
  </si>
  <si>
    <t>070101111-002</t>
  </si>
  <si>
    <t>070101111-003</t>
  </si>
  <si>
    <t>070101111-004</t>
  </si>
  <si>
    <t>forsøgs udbytte Kg/Ha</t>
  </si>
  <si>
    <t>Hulvadgaard</t>
  </si>
  <si>
    <t>hereford</t>
  </si>
  <si>
    <t>mink</t>
  </si>
  <si>
    <t>FL jord</t>
  </si>
  <si>
    <t>vinter byg</t>
  </si>
  <si>
    <t>biogasset</t>
  </si>
  <si>
    <t>Gamst</t>
  </si>
  <si>
    <t>FL Jord</t>
  </si>
  <si>
    <t>noter til gyllens dag 2012</t>
  </si>
  <si>
    <t>2L</t>
  </si>
  <si>
    <t>4L</t>
  </si>
  <si>
    <t>6L</t>
  </si>
  <si>
    <t>min</t>
  </si>
  <si>
    <t>max</t>
  </si>
  <si>
    <t>68% sikkerhed</t>
  </si>
  <si>
    <t>95% sikkerhed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</si>
</sst>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indexed="13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" fontId="0" fillId="0" borderId="0" xfId="0" quotePrefix="1" applyNumberFormat="1"/>
    <xf numFmtId="2" fontId="0" fillId="0" borderId="0" xfId="0" applyNumberFormat="1"/>
    <xf numFmtId="2" fontId="0" fillId="0" borderId="3" xfId="0" applyNumberFormat="1" applyBorder="1"/>
    <xf numFmtId="2" fontId="0" fillId="0" borderId="4" xfId="0" applyNumberFormat="1" applyBorder="1"/>
    <xf numFmtId="2" fontId="0" fillId="0" borderId="2" xfId="0" applyNumberFormat="1" applyBorder="1"/>
    <xf numFmtId="0" fontId="0" fillId="0" borderId="1" xfId="0" applyBorder="1"/>
    <xf numFmtId="0" fontId="0" fillId="0" borderId="5" xfId="0" quotePrefix="1" applyBorder="1"/>
    <xf numFmtId="2" fontId="0" fillId="0" borderId="5" xfId="0" applyNumberFormat="1" applyBorder="1"/>
    <xf numFmtId="2" fontId="0" fillId="0" borderId="6" xfId="0" applyNumberFormat="1" applyBorder="1"/>
    <xf numFmtId="1" fontId="0" fillId="0" borderId="3" xfId="0" applyNumberFormat="1" applyBorder="1"/>
    <xf numFmtId="164" fontId="0" fillId="0" borderId="0" xfId="0" applyNumberFormat="1"/>
    <xf numFmtId="1" fontId="0" fillId="0" borderId="4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2" fontId="0" fillId="0" borderId="0" xfId="0" applyNumberFormat="1" applyBorder="1"/>
    <xf numFmtId="2" fontId="0" fillId="0" borderId="10" xfId="0" applyNumberFormat="1" applyBorder="1"/>
    <xf numFmtId="0" fontId="0" fillId="0" borderId="6" xfId="0" applyBorder="1"/>
    <xf numFmtId="2" fontId="0" fillId="0" borderId="11" xfId="0" applyNumberFormat="1" applyBorder="1"/>
    <xf numFmtId="2" fontId="0" fillId="0" borderId="12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Raps</a:t>
            </a:r>
            <a:r>
              <a:rPr lang="da-DK" baseline="0"/>
              <a:t> merudbytte</a:t>
            </a:r>
            <a:endParaRPr lang="da-DK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Raps 1</c:v>
          </c:tx>
          <c:xVal>
            <c:numRef>
              <c:f>raps!$B$2:$B$5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raps!$D$2:$D$5</c:f>
              <c:numCache>
                <c:formatCode>0.00</c:formatCode>
                <c:ptCount val="4"/>
                <c:pt idx="0">
                  <c:v>0</c:v>
                </c:pt>
                <c:pt idx="1">
                  <c:v>0.71</c:v>
                </c:pt>
                <c:pt idx="2">
                  <c:v>1.0200000000000005</c:v>
                </c:pt>
                <c:pt idx="3">
                  <c:v>1.1299999999999999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73216"/>
        <c:axId val="72075136"/>
      </c:scatterChart>
      <c:valAx>
        <c:axId val="720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Syre/Ton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75136"/>
        <c:crosses val="autoZero"/>
        <c:crossBetween val="midCat"/>
      </c:valAx>
      <c:valAx>
        <c:axId val="72075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073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Raps</a:t>
            </a:r>
            <a:r>
              <a:rPr lang="da-DK" baseline="0"/>
              <a:t> udbytte</a:t>
            </a:r>
            <a:endParaRPr lang="da-DK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Raps 1</c:v>
          </c:tx>
          <c:xVal>
            <c:numRef>
              <c:f>raps!$B$2:$B$5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raps!$C$2:$C$5</c:f>
              <c:numCache>
                <c:formatCode>0.00</c:formatCode>
                <c:ptCount val="4"/>
                <c:pt idx="0">
                  <c:v>3.09</c:v>
                </c:pt>
                <c:pt idx="1">
                  <c:v>3.8</c:v>
                </c:pt>
                <c:pt idx="2">
                  <c:v>4.1100000000000003</c:v>
                </c:pt>
                <c:pt idx="3">
                  <c:v>4.22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83712"/>
        <c:axId val="72094080"/>
      </c:scatterChart>
      <c:valAx>
        <c:axId val="720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Syre/Ton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94080"/>
        <c:crosses val="autoZero"/>
        <c:crossBetween val="midCat"/>
      </c:valAx>
      <c:valAx>
        <c:axId val="72094080"/>
        <c:scaling>
          <c:orientation val="minMax"/>
          <c:min val="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083712"/>
        <c:crosses val="autoZero"/>
        <c:crossBetween val="midCat"/>
        <c:maj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Hvede merudbytter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587542903290934"/>
          <c:y val="0.16239614480171813"/>
          <c:w val="0.74365071673733096"/>
          <c:h val="0.48074797298034083"/>
        </c:manualLayout>
      </c:layout>
      <c:scatterChart>
        <c:scatterStyle val="lineMarker"/>
        <c:varyColors val="0"/>
        <c:ser>
          <c:idx val="0"/>
          <c:order val="0"/>
          <c:tx>
            <c:v>Gamst maskinstation</c:v>
          </c:tx>
          <c:xVal>
            <c:numRef>
              <c:f>Hvede!$B$2:$B$5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Hvede!$D$2:$D$5</c:f>
              <c:numCache>
                <c:formatCode>0.00</c:formatCode>
                <c:ptCount val="4"/>
                <c:pt idx="0">
                  <c:v>0</c:v>
                </c:pt>
                <c:pt idx="1">
                  <c:v>-9.9486521181001208E-2</c:v>
                </c:pt>
                <c:pt idx="2">
                  <c:v>1.5934959349593489</c:v>
                </c:pt>
                <c:pt idx="3">
                  <c:v>1.4794608472400519</c:v>
                </c:pt>
              </c:numCache>
            </c:numRef>
          </c:yVal>
          <c:smooth val="0"/>
        </c:ser>
        <c:ser>
          <c:idx val="1"/>
          <c:order val="1"/>
          <c:tx>
            <c:v>Hald og Hansen</c:v>
          </c:tx>
          <c:xVal>
            <c:numRef>
              <c:f>Hvede!$B$6:$B$9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Hvede!$D$6:$D$9</c:f>
              <c:numCache>
                <c:formatCode>0.00</c:formatCode>
                <c:ptCount val="4"/>
                <c:pt idx="0">
                  <c:v>0</c:v>
                </c:pt>
                <c:pt idx="1">
                  <c:v>0.86700000000000088</c:v>
                </c:pt>
                <c:pt idx="2">
                  <c:v>0.60100000000000087</c:v>
                </c:pt>
                <c:pt idx="3">
                  <c:v>0.78900000000000148</c:v>
                </c:pt>
              </c:numCache>
            </c:numRef>
          </c:yVal>
          <c:smooth val="0"/>
        </c:ser>
        <c:ser>
          <c:idx val="2"/>
          <c:order val="2"/>
          <c:tx>
            <c:v>Thingstrup</c:v>
          </c:tx>
          <c:xVal>
            <c:numRef>
              <c:f>Hvede!$B$10:$B$13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Hvede!$D$10:$D$13</c:f>
              <c:numCache>
                <c:formatCode>0.00</c:formatCode>
                <c:ptCount val="4"/>
                <c:pt idx="0">
                  <c:v>0</c:v>
                </c:pt>
                <c:pt idx="1">
                  <c:v>0.90899999999999892</c:v>
                </c:pt>
                <c:pt idx="2">
                  <c:v>0.69699999999999918</c:v>
                </c:pt>
                <c:pt idx="3">
                  <c:v>0.4870000000000001</c:v>
                </c:pt>
              </c:numCache>
            </c:numRef>
          </c:yVal>
          <c:smooth val="0"/>
        </c:ser>
        <c:ser>
          <c:idx val="3"/>
          <c:order val="3"/>
          <c:tx>
            <c:v>Birktoft</c:v>
          </c:tx>
          <c:xVal>
            <c:numRef>
              <c:f>Hvede!$B$14:$B$17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Hvede!$D$14:$D$17</c:f>
              <c:numCache>
                <c:formatCode>0.00</c:formatCode>
                <c:ptCount val="4"/>
                <c:pt idx="0">
                  <c:v>0</c:v>
                </c:pt>
                <c:pt idx="1">
                  <c:v>6.9999999999998508E-2</c:v>
                </c:pt>
                <c:pt idx="2">
                  <c:v>0</c:v>
                </c:pt>
                <c:pt idx="3">
                  <c:v>9.9999999999997868E-3</c:v>
                </c:pt>
              </c:numCache>
            </c:numRef>
          </c:yVal>
          <c:smooth val="0"/>
        </c:ser>
        <c:ser>
          <c:idx val="11"/>
          <c:order val="4"/>
          <c:tx>
            <c:strRef>
              <c:f>Hvede!$A$18</c:f>
              <c:strCache>
                <c:ptCount val="1"/>
                <c:pt idx="0">
                  <c:v>Hulvadgaard</c:v>
                </c:pt>
              </c:strCache>
            </c:strRef>
          </c:tx>
          <c:xVal>
            <c:numRef>
              <c:f>Hvede!$B$18:$B$19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Hvede!$D$18:$D$19</c:f>
              <c:numCache>
                <c:formatCode>0.00</c:formatCode>
                <c:ptCount val="2"/>
                <c:pt idx="0">
                  <c:v>0</c:v>
                </c:pt>
                <c:pt idx="1">
                  <c:v>0.58499999999999908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Hvede!$A$20</c:f>
              <c:strCache>
                <c:ptCount val="1"/>
                <c:pt idx="0">
                  <c:v>070101010-001</c:v>
                </c:pt>
              </c:strCache>
            </c:strRef>
          </c:tx>
          <c:xVal>
            <c:numRef>
              <c:f>Hvede!$B$20:$B$21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Hvede!$D$20:$D$21</c:f>
              <c:numCache>
                <c:formatCode>0.00</c:formatCode>
                <c:ptCount val="2"/>
                <c:pt idx="0">
                  <c:v>0</c:v>
                </c:pt>
                <c:pt idx="1">
                  <c:v>1.0599999999999996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Hvede!$A$22</c:f>
              <c:strCache>
                <c:ptCount val="1"/>
                <c:pt idx="0">
                  <c:v>070101010-002</c:v>
                </c:pt>
              </c:strCache>
            </c:strRef>
          </c:tx>
          <c:xVal>
            <c:numRef>
              <c:f>Hvede!$B$24:$B$27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2.5</c:v>
                </c:pt>
              </c:numCache>
            </c:numRef>
          </c:xVal>
          <c:yVal>
            <c:numRef>
              <c:f>Hvede!$D$22:$D$23</c:f>
              <c:numCache>
                <c:formatCode>0.00</c:formatCode>
                <c:ptCount val="2"/>
                <c:pt idx="0">
                  <c:v>0</c:v>
                </c:pt>
                <c:pt idx="1">
                  <c:v>-0.26999999999999957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Hvede!$A$24</c:f>
              <c:strCache>
                <c:ptCount val="1"/>
                <c:pt idx="0">
                  <c:v>070101010-003</c:v>
                </c:pt>
              </c:strCache>
            </c:strRef>
          </c:tx>
          <c:xVal>
            <c:numRef>
              <c:f>Hvede!$B$24:$B$25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Hvede!$D$24:$D$25</c:f>
              <c:numCache>
                <c:formatCode>0.00</c:formatCode>
                <c:ptCount val="2"/>
                <c:pt idx="0">
                  <c:v>0</c:v>
                </c:pt>
                <c:pt idx="1">
                  <c:v>0.41000000000000014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Hvede!$A$26</c:f>
              <c:strCache>
                <c:ptCount val="1"/>
                <c:pt idx="0">
                  <c:v>070101111-001</c:v>
                </c:pt>
              </c:strCache>
            </c:strRef>
          </c:tx>
          <c:xVal>
            <c:numRef>
              <c:f>Hvede!$B$26:$B$27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Hvede!$D$26:$D$27</c:f>
              <c:numCache>
                <c:formatCode>0.00</c:formatCode>
                <c:ptCount val="2"/>
                <c:pt idx="0">
                  <c:v>0</c:v>
                </c:pt>
                <c:pt idx="1">
                  <c:v>0.9900000000000011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Hvede!$A$28</c:f>
              <c:strCache>
                <c:ptCount val="1"/>
                <c:pt idx="0">
                  <c:v>070101111-002</c:v>
                </c:pt>
              </c:strCache>
            </c:strRef>
          </c:tx>
          <c:xVal>
            <c:numRef>
              <c:f>Hvede!$B$28:$B$29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Hvede!$D$28:$D$29</c:f>
              <c:numCache>
                <c:formatCode>0.00</c:formatCode>
                <c:ptCount val="2"/>
                <c:pt idx="0">
                  <c:v>0</c:v>
                </c:pt>
                <c:pt idx="1">
                  <c:v>0.9399999999999995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Hvede!$A$30</c:f>
              <c:strCache>
                <c:ptCount val="1"/>
                <c:pt idx="0">
                  <c:v>070101111-003</c:v>
                </c:pt>
              </c:strCache>
            </c:strRef>
          </c:tx>
          <c:xVal>
            <c:numRef>
              <c:f>Hvede!$B$30:$B$31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Hvede!$D$30:$D$31</c:f>
              <c:numCache>
                <c:formatCode>0.00</c:formatCode>
                <c:ptCount val="2"/>
                <c:pt idx="0">
                  <c:v>0</c:v>
                </c:pt>
                <c:pt idx="1">
                  <c:v>1.9999999999999574E-2</c:v>
                </c:pt>
              </c:numCache>
            </c:numRef>
          </c:yVal>
          <c:smooth val="0"/>
        </c:ser>
        <c:ser>
          <c:idx val="10"/>
          <c:order val="11"/>
          <c:tx>
            <c:strRef>
              <c:f>Hvede!$A$32</c:f>
              <c:strCache>
                <c:ptCount val="1"/>
                <c:pt idx="0">
                  <c:v>070101111-004</c:v>
                </c:pt>
              </c:strCache>
            </c:strRef>
          </c:tx>
          <c:xVal>
            <c:numRef>
              <c:f>Hvede!$B$32:$B$33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Hvede!$D$32:$D$33</c:f>
              <c:numCache>
                <c:formatCode>0.00</c:formatCode>
                <c:ptCount val="2"/>
                <c:pt idx="0">
                  <c:v>0</c:v>
                </c:pt>
                <c:pt idx="1">
                  <c:v>3.0000000000001137E-2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73440"/>
        <c:axId val="72179712"/>
      </c:scatterChart>
      <c:valAx>
        <c:axId val="72173440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179712"/>
        <c:crosses val="autoZero"/>
        <c:crossBetween val="midCat"/>
      </c:valAx>
      <c:valAx>
        <c:axId val="72179712"/>
        <c:scaling>
          <c:orientation val="minMax"/>
          <c:min val="-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2173440"/>
        <c:crosses val="autoZero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5.624953582654113E-2"/>
          <c:y val="0.73027787787594867"/>
          <c:w val="0.88750092834691774"/>
          <c:h val="0.208530511232705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Gennemsnit af hvede merudbytter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Gennemsnit</c:v>
          </c:tx>
          <c:xVal>
            <c:numRef>
              <c:f>Hvede!$B$2:$B$5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Hvede!$E$2:$E$5</c:f>
              <c:numCache>
                <c:formatCode>0.00</c:formatCode>
                <c:ptCount val="4"/>
                <c:pt idx="0">
                  <c:v>0</c:v>
                </c:pt>
                <c:pt idx="1">
                  <c:v>0.45929278990158312</c:v>
                </c:pt>
                <c:pt idx="2">
                  <c:v>0.72287398373983724</c:v>
                </c:pt>
                <c:pt idx="3">
                  <c:v>0.69136521181001331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92384"/>
        <c:axId val="72194304"/>
      </c:scatterChart>
      <c:valAx>
        <c:axId val="72192384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194304"/>
        <c:crosses val="autoZero"/>
        <c:crossBetween val="midCat"/>
      </c:valAx>
      <c:valAx>
        <c:axId val="72194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2192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Hvede udbytter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Gamst maskinstation</c:v>
          </c:tx>
          <c:xVal>
            <c:numRef>
              <c:f>Hvede!$B$2:$B$5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Hvede!$C$2:$C$5</c:f>
              <c:numCache>
                <c:formatCode>0.00</c:formatCode>
                <c:ptCount val="4"/>
                <c:pt idx="0">
                  <c:v>6.0731707317073171</c:v>
                </c:pt>
                <c:pt idx="1">
                  <c:v>5.9736842105263159</c:v>
                </c:pt>
                <c:pt idx="2">
                  <c:v>7.6666666666666661</c:v>
                </c:pt>
                <c:pt idx="3">
                  <c:v>7.552631578947369</c:v>
                </c:pt>
              </c:numCache>
            </c:numRef>
          </c:yVal>
          <c:smooth val="0"/>
        </c:ser>
        <c:ser>
          <c:idx val="1"/>
          <c:order val="1"/>
          <c:tx>
            <c:v>Hald og Hansen</c:v>
          </c:tx>
          <c:xVal>
            <c:numRef>
              <c:f>Hvede!$B$6:$B$9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Hvede!$C$6:$C$9</c:f>
              <c:numCache>
                <c:formatCode>General</c:formatCode>
                <c:ptCount val="4"/>
                <c:pt idx="0">
                  <c:v>10.215999999999999</c:v>
                </c:pt>
                <c:pt idx="1">
                  <c:v>11.083</c:v>
                </c:pt>
                <c:pt idx="2" formatCode="0.00">
                  <c:v>10.817</c:v>
                </c:pt>
                <c:pt idx="3" formatCode="0.00">
                  <c:v>11.005000000000001</c:v>
                </c:pt>
              </c:numCache>
            </c:numRef>
          </c:yVal>
          <c:smooth val="0"/>
        </c:ser>
        <c:ser>
          <c:idx val="2"/>
          <c:order val="2"/>
          <c:tx>
            <c:v>Thingstrup</c:v>
          </c:tx>
          <c:xVal>
            <c:numRef>
              <c:f>Hvede!$B$10:$B$13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Hvede!$C$10:$C$13</c:f>
              <c:numCache>
                <c:formatCode>0.00</c:formatCode>
                <c:ptCount val="4"/>
                <c:pt idx="0">
                  <c:v>7.3650000000000002</c:v>
                </c:pt>
                <c:pt idx="1">
                  <c:v>8.2739999999999991</c:v>
                </c:pt>
                <c:pt idx="2">
                  <c:v>8.0619999999999994</c:v>
                </c:pt>
                <c:pt idx="3">
                  <c:v>7.8520000000000003</c:v>
                </c:pt>
              </c:numCache>
            </c:numRef>
          </c:yVal>
          <c:smooth val="0"/>
        </c:ser>
        <c:ser>
          <c:idx val="3"/>
          <c:order val="3"/>
          <c:tx>
            <c:v>Birktoft</c:v>
          </c:tx>
          <c:xVal>
            <c:numRef>
              <c:f>Hvede!$B$14:$B$17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Hvede!$C$14:$C$17</c:f>
              <c:numCache>
                <c:formatCode>0.00</c:formatCode>
                <c:ptCount val="4"/>
                <c:pt idx="0">
                  <c:v>9.0500000000000007</c:v>
                </c:pt>
                <c:pt idx="1">
                  <c:v>9.1199999999999992</c:v>
                </c:pt>
                <c:pt idx="2">
                  <c:v>9.0500000000000007</c:v>
                </c:pt>
                <c:pt idx="3">
                  <c:v>9.06</c:v>
                </c:pt>
              </c:numCache>
            </c:numRef>
          </c:yVal>
          <c:smooth val="0"/>
        </c:ser>
        <c:ser>
          <c:idx val="11"/>
          <c:order val="4"/>
          <c:tx>
            <c:strRef>
              <c:f>Hvede!$A$18</c:f>
              <c:strCache>
                <c:ptCount val="1"/>
                <c:pt idx="0">
                  <c:v>Hulvadgaard</c:v>
                </c:pt>
              </c:strCache>
            </c:strRef>
          </c:tx>
          <c:xVal>
            <c:numRef>
              <c:f>Hvede!$B$18:$B$19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Hvede!$C$18:$C$19</c:f>
              <c:numCache>
                <c:formatCode>0.00</c:formatCode>
                <c:ptCount val="2"/>
                <c:pt idx="0">
                  <c:v>8.8040000000000003</c:v>
                </c:pt>
                <c:pt idx="1">
                  <c:v>9.3889999999999993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Hvede!$A$20</c:f>
              <c:strCache>
                <c:ptCount val="1"/>
                <c:pt idx="0">
                  <c:v>070101010-001</c:v>
                </c:pt>
              </c:strCache>
            </c:strRef>
          </c:tx>
          <c:xVal>
            <c:numRef>
              <c:f>Hvede!$B$20:$B$21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Hvede!$C$20:$C$21</c:f>
              <c:numCache>
                <c:formatCode>0.00</c:formatCode>
                <c:ptCount val="2"/>
                <c:pt idx="0">
                  <c:v>5.94</c:v>
                </c:pt>
                <c:pt idx="1">
                  <c:v>7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Hvede!$A$22</c:f>
              <c:strCache>
                <c:ptCount val="1"/>
                <c:pt idx="0">
                  <c:v>070101010-002</c:v>
                </c:pt>
              </c:strCache>
            </c:strRef>
          </c:tx>
          <c:xVal>
            <c:numRef>
              <c:f>Hvede!$B$24:$B$27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2.5</c:v>
                </c:pt>
              </c:numCache>
            </c:numRef>
          </c:xVal>
          <c:yVal>
            <c:numRef>
              <c:f>Hvede!$C$22:$C$23</c:f>
              <c:numCache>
                <c:formatCode>0.00</c:formatCode>
                <c:ptCount val="2"/>
                <c:pt idx="0">
                  <c:v>7.59</c:v>
                </c:pt>
                <c:pt idx="1">
                  <c:v>7.32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Hvede!$A$24</c:f>
              <c:strCache>
                <c:ptCount val="1"/>
                <c:pt idx="0">
                  <c:v>070101010-003</c:v>
                </c:pt>
              </c:strCache>
            </c:strRef>
          </c:tx>
          <c:xVal>
            <c:numRef>
              <c:f>Hvede!$B$24:$B$25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Hvede!$C$24:$C$25</c:f>
              <c:numCache>
                <c:formatCode>0.00</c:formatCode>
                <c:ptCount val="2"/>
                <c:pt idx="0">
                  <c:v>6.47</c:v>
                </c:pt>
                <c:pt idx="1">
                  <c:v>6.88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Hvede!$A$26</c:f>
              <c:strCache>
                <c:ptCount val="1"/>
                <c:pt idx="0">
                  <c:v>070101111-001</c:v>
                </c:pt>
              </c:strCache>
            </c:strRef>
          </c:tx>
          <c:xVal>
            <c:numRef>
              <c:f>Hvede!$B$26:$B$27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Hvede!$C$26:$C$27</c:f>
              <c:numCache>
                <c:formatCode>General</c:formatCode>
                <c:ptCount val="2"/>
                <c:pt idx="0">
                  <c:v>6.5099999999999989</c:v>
                </c:pt>
                <c:pt idx="1">
                  <c:v>7.5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Hvede!$A$28</c:f>
              <c:strCache>
                <c:ptCount val="1"/>
                <c:pt idx="0">
                  <c:v>070101111-002</c:v>
                </c:pt>
              </c:strCache>
            </c:strRef>
          </c:tx>
          <c:xVal>
            <c:numRef>
              <c:f>Hvede!$B$28:$B$29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Hvede!$C$28:$C$29</c:f>
              <c:numCache>
                <c:formatCode>General</c:formatCode>
                <c:ptCount val="2"/>
                <c:pt idx="0">
                  <c:v>6.42</c:v>
                </c:pt>
                <c:pt idx="1">
                  <c:v>7.3599999999999994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Hvede!$A$30</c:f>
              <c:strCache>
                <c:ptCount val="1"/>
                <c:pt idx="0">
                  <c:v>070101111-003</c:v>
                </c:pt>
              </c:strCache>
            </c:strRef>
          </c:tx>
          <c:xVal>
            <c:numRef>
              <c:f>Hvede!$B$30:$B$31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Hvede!$C$30:$C$31</c:f>
              <c:numCache>
                <c:formatCode>General</c:formatCode>
                <c:ptCount val="2"/>
                <c:pt idx="0">
                  <c:v>7.9300000000000006</c:v>
                </c:pt>
                <c:pt idx="1">
                  <c:v>7.95</c:v>
                </c:pt>
              </c:numCache>
            </c:numRef>
          </c:yVal>
          <c:smooth val="0"/>
        </c:ser>
        <c:ser>
          <c:idx val="10"/>
          <c:order val="11"/>
          <c:tx>
            <c:strRef>
              <c:f>Hvede!$A$32</c:f>
              <c:strCache>
                <c:ptCount val="1"/>
                <c:pt idx="0">
                  <c:v>070101111-004</c:v>
                </c:pt>
              </c:strCache>
            </c:strRef>
          </c:tx>
          <c:xVal>
            <c:numRef>
              <c:f>Hvede!$B$32:$B$33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Hvede!$C$32:$C$33</c:f>
              <c:numCache>
                <c:formatCode>General</c:formatCode>
                <c:ptCount val="2"/>
                <c:pt idx="0">
                  <c:v>8.1599999999999984</c:v>
                </c:pt>
                <c:pt idx="1">
                  <c:v>8.19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4944"/>
        <c:axId val="72525312"/>
      </c:scatterChart>
      <c:valAx>
        <c:axId val="72514944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525312"/>
        <c:crosses val="autoZero"/>
        <c:crossBetween val="midCat"/>
      </c:valAx>
      <c:valAx>
        <c:axId val="72525312"/>
        <c:scaling>
          <c:orientation val="minMax"/>
          <c:min val="5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251494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Gennemsnit af hvede merudbytter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Hvede!$B$2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val>
            <c:numRef>
              <c:f>Hvede!$E$2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Hvede!$B$3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Hvede!$E$16</c:f>
                <c:numCache>
                  <c:formatCode>General</c:formatCode>
                  <c:ptCount val="1"/>
                  <c:pt idx="0">
                    <c:v>0.14123894876665619</c:v>
                  </c:pt>
                </c:numCache>
              </c:numRef>
            </c:plus>
            <c:minus>
              <c:numRef>
                <c:f>Hvede!$E$16</c:f>
                <c:numCache>
                  <c:formatCode>General</c:formatCode>
                  <c:ptCount val="1"/>
                  <c:pt idx="0">
                    <c:v>0.14123894876665619</c:v>
                  </c:pt>
                </c:numCache>
              </c:numRef>
            </c:minus>
          </c:errBars>
          <c:val>
            <c:numRef>
              <c:f>Hvede!$E$3</c:f>
              <c:numCache>
                <c:formatCode>0.00</c:formatCode>
                <c:ptCount val="1"/>
                <c:pt idx="0">
                  <c:v>0.45929278990158312</c:v>
                </c:pt>
              </c:numCache>
            </c:numRef>
          </c:val>
        </c:ser>
        <c:ser>
          <c:idx val="2"/>
          <c:order val="2"/>
          <c:tx>
            <c:strRef>
              <c:f>Hvede!$B$4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Hvede!$E$17</c:f>
                <c:numCache>
                  <c:formatCode>General</c:formatCode>
                  <c:ptCount val="1"/>
                  <c:pt idx="0">
                    <c:v>0.32864014124626245</c:v>
                  </c:pt>
                </c:numCache>
              </c:numRef>
            </c:plus>
            <c:minus>
              <c:numRef>
                <c:f>Hvede!$E$17</c:f>
                <c:numCache>
                  <c:formatCode>General</c:formatCode>
                  <c:ptCount val="1"/>
                  <c:pt idx="0">
                    <c:v>0.32864014124626245</c:v>
                  </c:pt>
                </c:numCache>
              </c:numRef>
            </c:minus>
          </c:errBars>
          <c:val>
            <c:numRef>
              <c:f>Hvede!$E$4</c:f>
              <c:numCache>
                <c:formatCode>0.00</c:formatCode>
                <c:ptCount val="1"/>
                <c:pt idx="0">
                  <c:v>0.72287398373983724</c:v>
                </c:pt>
              </c:numCache>
            </c:numRef>
          </c:val>
        </c:ser>
        <c:ser>
          <c:idx val="3"/>
          <c:order val="3"/>
          <c:tx>
            <c:strRef>
              <c:f>Hvede!$B$5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Hvede!$E$18</c:f>
                <c:numCache>
                  <c:formatCode>General</c:formatCode>
                  <c:ptCount val="1"/>
                  <c:pt idx="0">
                    <c:v>0.30776763070426971</c:v>
                  </c:pt>
                </c:numCache>
              </c:numRef>
            </c:plus>
            <c:minus>
              <c:numRef>
                <c:f>Hvede!$E$18</c:f>
                <c:numCache>
                  <c:formatCode>General</c:formatCode>
                  <c:ptCount val="1"/>
                  <c:pt idx="0">
                    <c:v>0.30776763070426971</c:v>
                  </c:pt>
                </c:numCache>
              </c:numRef>
            </c:minus>
          </c:errBars>
          <c:val>
            <c:numRef>
              <c:f>Hvede!$E$5</c:f>
              <c:numCache>
                <c:formatCode>0.00</c:formatCode>
                <c:ptCount val="1"/>
                <c:pt idx="0">
                  <c:v>0.69136521181001331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41696"/>
        <c:axId val="72543616"/>
      </c:barChart>
      <c:catAx>
        <c:axId val="72541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2L                   4L                  6L</a:t>
                </a:r>
              </a:p>
            </c:rich>
          </c:tx>
          <c:layout>
            <c:manualLayout>
              <c:xMode val="edge"/>
              <c:yMode val="edge"/>
              <c:x val="0.40707130358705162"/>
              <c:y val="0.89256926217556143"/>
            </c:manualLayout>
          </c:layout>
          <c:overlay val="0"/>
        </c:title>
        <c:majorTickMark val="out"/>
        <c:minorTickMark val="none"/>
        <c:tickLblPos val="nextTo"/>
        <c:crossAx val="72543616"/>
        <c:crosses val="autoZero"/>
        <c:auto val="1"/>
        <c:lblAlgn val="ctr"/>
        <c:lblOffset val="100"/>
        <c:noMultiLvlLbl val="0"/>
      </c:catAx>
      <c:valAx>
        <c:axId val="72543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54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byg merudbytte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byg!$A$2</c:f>
              <c:strCache>
                <c:ptCount val="1"/>
                <c:pt idx="0">
                  <c:v>FL Jord</c:v>
                </c:pt>
              </c:strCache>
            </c:strRef>
          </c:tx>
          <c:xVal>
            <c:numRef>
              <c:f>byg!$B$2:$B$3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byg!$D$2:$D$3</c:f>
              <c:numCache>
                <c:formatCode>0.00</c:formatCode>
                <c:ptCount val="2"/>
                <c:pt idx="0">
                  <c:v>0</c:v>
                </c:pt>
                <c:pt idx="1">
                  <c:v>0.89999999999999947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21024"/>
        <c:axId val="75122944"/>
      </c:scatterChart>
      <c:valAx>
        <c:axId val="7512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syre/Ton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5122944"/>
        <c:crosses val="autoZero"/>
        <c:crossBetween val="midCat"/>
      </c:valAx>
      <c:valAx>
        <c:axId val="75122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5121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byg udbytte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byg!$A$2</c:f>
              <c:strCache>
                <c:ptCount val="1"/>
                <c:pt idx="0">
                  <c:v>FL Jord</c:v>
                </c:pt>
              </c:strCache>
            </c:strRef>
          </c:tx>
          <c:xVal>
            <c:numRef>
              <c:f>byg!$B$2:$B$3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byg!$C$2:$C$3</c:f>
              <c:numCache>
                <c:formatCode>0.00</c:formatCode>
                <c:ptCount val="2"/>
                <c:pt idx="0">
                  <c:v>6.2</c:v>
                </c:pt>
                <c:pt idx="1">
                  <c:v>7.1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35616"/>
        <c:axId val="75154176"/>
      </c:scatterChart>
      <c:valAx>
        <c:axId val="7513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Liter syre/Ton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5154176"/>
        <c:crosses val="autoZero"/>
        <c:crossBetween val="midCat"/>
      </c:valAx>
      <c:valAx>
        <c:axId val="75154176"/>
        <c:scaling>
          <c:orientation val="minMax"/>
          <c:min val="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Ton/Ha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513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166687</xdr:rowOff>
    </xdr:from>
    <xdr:to>
      <xdr:col>13</xdr:col>
      <xdr:colOff>419100</xdr:colOff>
      <xdr:row>15</xdr:row>
      <xdr:rowOff>52387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0</xdr:row>
      <xdr:rowOff>171450</xdr:rowOff>
    </xdr:from>
    <xdr:to>
      <xdr:col>21</xdr:col>
      <xdr:colOff>133350</xdr:colOff>
      <xdr:row>15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176211</xdr:rowOff>
    </xdr:from>
    <xdr:to>
      <xdr:col>13</xdr:col>
      <xdr:colOff>428625</xdr:colOff>
      <xdr:row>21</xdr:row>
      <xdr:rowOff>119062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21</xdr:row>
      <xdr:rowOff>150019</xdr:rowOff>
    </xdr:from>
    <xdr:to>
      <xdr:col>13</xdr:col>
      <xdr:colOff>47625</xdr:colOff>
      <xdr:row>36</xdr:row>
      <xdr:rowOff>35719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457201</xdr:colOff>
      <xdr:row>0</xdr:row>
      <xdr:rowOff>185738</xdr:rowOff>
    </xdr:from>
    <xdr:to>
      <xdr:col>20</xdr:col>
      <xdr:colOff>464345</xdr:colOff>
      <xdr:row>21</xdr:row>
      <xdr:rowOff>107156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361950</xdr:colOff>
      <xdr:row>36</xdr:row>
      <xdr:rowOff>35718</xdr:rowOff>
    </xdr:from>
    <xdr:to>
      <xdr:col>13</xdr:col>
      <xdr:colOff>57150</xdr:colOff>
      <xdr:row>50</xdr:row>
      <xdr:rowOff>111918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52387</xdr:rowOff>
    </xdr:from>
    <xdr:to>
      <xdr:col>14</xdr:col>
      <xdr:colOff>28575</xdr:colOff>
      <xdr:row>14</xdr:row>
      <xdr:rowOff>128587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0</xdr:row>
      <xdr:rowOff>57150</xdr:rowOff>
    </xdr:from>
    <xdr:to>
      <xdr:col>21</xdr:col>
      <xdr:colOff>352425</xdr:colOff>
      <xdr:row>14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E12" sqref="E12"/>
    </sheetView>
  </sheetViews>
  <sheetFormatPr defaultRowHeight="15" x14ac:dyDescent="0.25"/>
  <cols>
    <col min="1" max="1" width="8.42578125" bestFit="1" customWidth="1"/>
    <col min="2" max="2" width="21.7109375" bestFit="1" customWidth="1"/>
    <col min="3" max="3" width="6.5703125" bestFit="1" customWidth="1"/>
    <col min="4" max="4" width="11" bestFit="1" customWidth="1"/>
    <col min="5" max="5" width="15.85546875" bestFit="1" customWidth="1"/>
    <col min="6" max="6" width="14.7109375" bestFit="1" customWidth="1"/>
    <col min="7" max="7" width="15.7109375" bestFit="1" customWidth="1"/>
    <col min="8" max="8" width="20" bestFit="1" customWidth="1"/>
    <col min="9" max="9" width="21.5703125" bestFit="1" customWidth="1"/>
    <col min="10" max="10" width="9.85546875" bestFit="1" customWidth="1"/>
    <col min="11" max="11" width="26.42578125" bestFit="1" customWidth="1"/>
    <col min="12" max="12" width="18.7109375" bestFit="1" customWidth="1"/>
    <col min="13" max="13" width="16.28515625" bestFit="1" customWidth="1"/>
    <col min="14" max="14" width="25.5703125" bestFit="1" customWidth="1"/>
    <col min="15" max="15" width="23.42578125" bestFit="1" customWidth="1"/>
    <col min="16" max="16" width="22.28515625" bestFit="1" customWidth="1"/>
    <col min="17" max="17" width="23.42578125" bestFit="1" customWidth="1"/>
    <col min="18" max="18" width="9" bestFit="1" customWidth="1"/>
    <col min="19" max="19" width="17.7109375" bestFit="1" customWidth="1"/>
    <col min="20" max="20" width="21.7109375" bestFit="1" customWidth="1"/>
    <col min="21" max="21" width="21.85546875" bestFit="1" customWidth="1"/>
  </cols>
  <sheetData>
    <row r="1" spans="1:21" x14ac:dyDescent="0.25">
      <c r="A1" s="6" t="s">
        <v>0</v>
      </c>
      <c r="B1" s="6" t="s">
        <v>1</v>
      </c>
      <c r="C1" s="6" t="s">
        <v>5</v>
      </c>
      <c r="D1" s="6" t="s">
        <v>3</v>
      </c>
      <c r="E1" s="6" t="s">
        <v>30</v>
      </c>
      <c r="F1" s="6" t="s">
        <v>25</v>
      </c>
      <c r="G1" s="6" t="s">
        <v>26</v>
      </c>
      <c r="H1" s="6" t="s">
        <v>27</v>
      </c>
      <c r="I1" s="6" t="s">
        <v>9</v>
      </c>
      <c r="J1" s="6" t="s">
        <v>10</v>
      </c>
      <c r="K1" s="6" t="s">
        <v>18</v>
      </c>
      <c r="L1" s="6" t="s">
        <v>12</v>
      </c>
      <c r="M1" s="6" t="s">
        <v>36</v>
      </c>
      <c r="N1" s="6" t="s">
        <v>13</v>
      </c>
      <c r="O1" s="6" t="s">
        <v>17</v>
      </c>
      <c r="P1" s="6" t="s">
        <v>15</v>
      </c>
      <c r="Q1" s="6" t="s">
        <v>17</v>
      </c>
      <c r="R1" s="6" t="s">
        <v>19</v>
      </c>
      <c r="S1" s="6" t="s">
        <v>24</v>
      </c>
      <c r="T1" s="6" t="s">
        <v>28</v>
      </c>
      <c r="U1" s="6" t="s">
        <v>29</v>
      </c>
    </row>
    <row r="2" spans="1:21" x14ac:dyDescent="0.25">
      <c r="A2">
        <v>1</v>
      </c>
      <c r="B2" t="s">
        <v>2</v>
      </c>
      <c r="C2" t="s">
        <v>4</v>
      </c>
      <c r="D2" t="s">
        <v>8</v>
      </c>
      <c r="E2">
        <v>0</v>
      </c>
      <c r="F2">
        <v>2.4900000000000002</v>
      </c>
      <c r="G2">
        <v>0.41</v>
      </c>
      <c r="H2" s="2">
        <f>(1/G2)*F2</f>
        <v>6.0731707317073171</v>
      </c>
      <c r="I2">
        <v>1.6</v>
      </c>
      <c r="J2" t="s">
        <v>11</v>
      </c>
      <c r="K2">
        <v>0</v>
      </c>
      <c r="L2">
        <v>40</v>
      </c>
      <c r="N2" t="s">
        <v>16</v>
      </c>
      <c r="O2" t="s">
        <v>22</v>
      </c>
      <c r="P2" t="s">
        <v>16</v>
      </c>
      <c r="Q2" t="s">
        <v>23</v>
      </c>
      <c r="R2" s="1" t="s">
        <v>20</v>
      </c>
      <c r="S2" t="s">
        <v>16</v>
      </c>
      <c r="T2" s="7">
        <f>(H2-H2)/H2*100</f>
        <v>0</v>
      </c>
      <c r="U2" s="5">
        <f>(H2-H3)/H3*100</f>
        <v>1.665413129902223</v>
      </c>
    </row>
    <row r="3" spans="1:21" x14ac:dyDescent="0.25">
      <c r="A3">
        <v>2</v>
      </c>
      <c r="B3" t="s">
        <v>2</v>
      </c>
      <c r="C3" t="s">
        <v>4</v>
      </c>
      <c r="D3" t="s">
        <v>8</v>
      </c>
      <c r="E3">
        <v>2</v>
      </c>
      <c r="F3">
        <v>2.27</v>
      </c>
      <c r="G3">
        <v>0.38</v>
      </c>
      <c r="H3" s="2">
        <f t="shared" ref="H3:H8" si="0">(1/G3)*F3</f>
        <v>5.9736842105263159</v>
      </c>
      <c r="I3">
        <v>1.6</v>
      </c>
      <c r="J3" t="s">
        <v>11</v>
      </c>
      <c r="K3">
        <v>0</v>
      </c>
      <c r="L3">
        <v>40</v>
      </c>
      <c r="N3" t="s">
        <v>16</v>
      </c>
      <c r="O3" t="s">
        <v>22</v>
      </c>
      <c r="P3" t="s">
        <v>16</v>
      </c>
      <c r="Q3" t="s">
        <v>23</v>
      </c>
      <c r="R3" s="1" t="s">
        <v>20</v>
      </c>
      <c r="S3" t="s">
        <v>16</v>
      </c>
      <c r="T3" s="8">
        <f>(H3-H2)/H2*100</f>
        <v>-1.6381314732614658</v>
      </c>
      <c r="U3" s="10">
        <f>(H3-H3)/H3*100</f>
        <v>0</v>
      </c>
    </row>
    <row r="4" spans="1:21" x14ac:dyDescent="0.25">
      <c r="A4">
        <v>3</v>
      </c>
      <c r="B4" t="s">
        <v>2</v>
      </c>
      <c r="C4" t="s">
        <v>4</v>
      </c>
      <c r="D4" t="s">
        <v>8</v>
      </c>
      <c r="E4">
        <v>4</v>
      </c>
      <c r="F4">
        <v>2.76</v>
      </c>
      <c r="G4">
        <v>0.36</v>
      </c>
      <c r="H4" s="2">
        <f t="shared" si="0"/>
        <v>7.6666666666666661</v>
      </c>
      <c r="I4">
        <v>1.6</v>
      </c>
      <c r="J4" t="s">
        <v>11</v>
      </c>
      <c r="K4">
        <v>0</v>
      </c>
      <c r="L4">
        <v>40</v>
      </c>
      <c r="N4" t="s">
        <v>16</v>
      </c>
      <c r="O4" t="s">
        <v>22</v>
      </c>
      <c r="P4" t="s">
        <v>16</v>
      </c>
      <c r="Q4" t="s">
        <v>23</v>
      </c>
      <c r="R4" s="1" t="s">
        <v>20</v>
      </c>
      <c r="S4" t="s">
        <v>16</v>
      </c>
      <c r="T4" s="8">
        <f>(H4-H2)/H2*100</f>
        <v>26.238286479250323</v>
      </c>
      <c r="U4" s="3">
        <f>(H4-H3)/H3*100</f>
        <v>28.340675477239341</v>
      </c>
    </row>
    <row r="5" spans="1:21" x14ac:dyDescent="0.25">
      <c r="A5">
        <v>4</v>
      </c>
      <c r="B5" t="s">
        <v>2</v>
      </c>
      <c r="C5" t="s">
        <v>4</v>
      </c>
      <c r="D5" t="s">
        <v>8</v>
      </c>
      <c r="E5">
        <v>6</v>
      </c>
      <c r="F5">
        <v>2.87</v>
      </c>
      <c r="G5">
        <v>0.38</v>
      </c>
      <c r="H5" s="2">
        <f t="shared" si="0"/>
        <v>7.552631578947369</v>
      </c>
      <c r="I5">
        <v>1.6</v>
      </c>
      <c r="J5" t="s">
        <v>11</v>
      </c>
      <c r="K5">
        <v>0</v>
      </c>
      <c r="L5">
        <v>40</v>
      </c>
      <c r="N5" t="s">
        <v>16</v>
      </c>
      <c r="O5" t="s">
        <v>22</v>
      </c>
      <c r="P5" t="s">
        <v>16</v>
      </c>
      <c r="Q5" t="s">
        <v>23</v>
      </c>
      <c r="R5" s="1" t="s">
        <v>20</v>
      </c>
      <c r="S5" t="s">
        <v>16</v>
      </c>
      <c r="T5" s="9">
        <f>(H5-H2)/H2*100</f>
        <v>24.360600295920534</v>
      </c>
      <c r="U5" s="4">
        <f>(H5-H3)/H3*100</f>
        <v>26.431718061674015</v>
      </c>
    </row>
    <row r="6" spans="1:21" x14ac:dyDescent="0.25">
      <c r="A6">
        <v>5</v>
      </c>
      <c r="B6" t="s">
        <v>2</v>
      </c>
      <c r="C6" t="s">
        <v>6</v>
      </c>
      <c r="D6" t="s">
        <v>7</v>
      </c>
      <c r="E6">
        <v>0</v>
      </c>
      <c r="F6">
        <v>1.42</v>
      </c>
      <c r="G6">
        <v>0.46</v>
      </c>
      <c r="H6" s="2">
        <f>(1/G6)*F6</f>
        <v>3.0869565217391299</v>
      </c>
      <c r="I6">
        <v>1.6</v>
      </c>
      <c r="J6" t="s">
        <v>11</v>
      </c>
      <c r="K6">
        <v>25</v>
      </c>
      <c r="L6">
        <v>40</v>
      </c>
      <c r="N6" t="s">
        <v>16</v>
      </c>
      <c r="O6" t="s">
        <v>21</v>
      </c>
      <c r="P6" t="s">
        <v>14</v>
      </c>
      <c r="R6" s="1" t="s">
        <v>20</v>
      </c>
      <c r="S6" t="s">
        <v>16</v>
      </c>
      <c r="T6" s="7">
        <f>(H6-H6)/H6*100</f>
        <v>0</v>
      </c>
      <c r="U6" s="5">
        <f>(H6-H7)/H7*100</f>
        <v>-18.764302059496586</v>
      </c>
    </row>
    <row r="7" spans="1:21" x14ac:dyDescent="0.25">
      <c r="A7">
        <v>6</v>
      </c>
      <c r="B7" t="s">
        <v>2</v>
      </c>
      <c r="C7" t="s">
        <v>6</v>
      </c>
      <c r="D7" t="s">
        <v>7</v>
      </c>
      <c r="E7">
        <v>2</v>
      </c>
      <c r="F7">
        <v>1.71</v>
      </c>
      <c r="G7">
        <v>0.45</v>
      </c>
      <c r="H7" s="2">
        <f t="shared" si="0"/>
        <v>3.8000000000000003</v>
      </c>
      <c r="I7">
        <v>1.6</v>
      </c>
      <c r="J7" t="s">
        <v>11</v>
      </c>
      <c r="K7">
        <v>25</v>
      </c>
      <c r="L7">
        <v>40</v>
      </c>
      <c r="N7" t="s">
        <v>16</v>
      </c>
      <c r="O7" t="s">
        <v>21</v>
      </c>
      <c r="P7" t="s">
        <v>14</v>
      </c>
      <c r="R7" s="1" t="s">
        <v>20</v>
      </c>
      <c r="S7" t="s">
        <v>16</v>
      </c>
      <c r="T7" s="8">
        <f>(H7-H6)/H6*100</f>
        <v>23.098591549295801</v>
      </c>
      <c r="U7" s="10">
        <f>(H7-H7)/H7*100</f>
        <v>0</v>
      </c>
    </row>
    <row r="8" spans="1:21" x14ac:dyDescent="0.25">
      <c r="A8">
        <v>7</v>
      </c>
      <c r="B8" t="s">
        <v>2</v>
      </c>
      <c r="C8" t="s">
        <v>6</v>
      </c>
      <c r="D8" t="s">
        <v>7</v>
      </c>
      <c r="E8">
        <v>4</v>
      </c>
      <c r="F8">
        <v>1.81</v>
      </c>
      <c r="G8">
        <v>0.44</v>
      </c>
      <c r="H8" s="2">
        <f t="shared" si="0"/>
        <v>4.1136363636363642</v>
      </c>
      <c r="I8">
        <v>1.6</v>
      </c>
      <c r="J8" t="s">
        <v>11</v>
      </c>
      <c r="K8">
        <v>25</v>
      </c>
      <c r="L8">
        <v>40</v>
      </c>
      <c r="N8" t="s">
        <v>16</v>
      </c>
      <c r="O8" t="s">
        <v>21</v>
      </c>
      <c r="P8" t="s">
        <v>14</v>
      </c>
      <c r="R8" s="1" t="s">
        <v>20</v>
      </c>
      <c r="S8" t="s">
        <v>16</v>
      </c>
      <c r="T8" s="8">
        <f>(H8-H6)/H6*100</f>
        <v>33.25864276568506</v>
      </c>
      <c r="U8" s="3">
        <f>(H8-H7)/H7*100</f>
        <v>8.2535885167464187</v>
      </c>
    </row>
    <row r="9" spans="1:21" x14ac:dyDescent="0.25">
      <c r="A9">
        <v>8</v>
      </c>
      <c r="B9" t="s">
        <v>2</v>
      </c>
      <c r="C9" t="s">
        <v>6</v>
      </c>
      <c r="D9" t="s">
        <v>7</v>
      </c>
      <c r="E9">
        <v>6</v>
      </c>
      <c r="F9">
        <v>1.94</v>
      </c>
      <c r="G9">
        <v>0.46</v>
      </c>
      <c r="H9" s="2">
        <f>(1/G9)*F9</f>
        <v>4.2173913043478262</v>
      </c>
      <c r="I9">
        <v>1.6</v>
      </c>
      <c r="J9" t="s">
        <v>11</v>
      </c>
      <c r="K9">
        <v>25</v>
      </c>
      <c r="L9">
        <v>40</v>
      </c>
      <c r="N9" t="s">
        <v>16</v>
      </c>
      <c r="O9" t="s">
        <v>21</v>
      </c>
      <c r="P9" t="s">
        <v>14</v>
      </c>
      <c r="R9" s="1" t="s">
        <v>20</v>
      </c>
      <c r="S9" t="s">
        <v>16</v>
      </c>
      <c r="T9" s="9">
        <f>(H9-H6)/H6*100</f>
        <v>36.619718309859181</v>
      </c>
      <c r="U9" s="4">
        <f>(H9-H7)/H7*100</f>
        <v>10.983981693363837</v>
      </c>
    </row>
    <row r="10" spans="1:21" x14ac:dyDescent="0.25">
      <c r="A10">
        <v>9</v>
      </c>
      <c r="B10" t="s">
        <v>31</v>
      </c>
      <c r="C10" t="s">
        <v>4</v>
      </c>
      <c r="E10">
        <v>0</v>
      </c>
      <c r="H10">
        <v>10.215999999999999</v>
      </c>
      <c r="J10" t="s">
        <v>32</v>
      </c>
      <c r="K10">
        <v>0</v>
      </c>
      <c r="L10">
        <v>32</v>
      </c>
      <c r="M10" t="s">
        <v>37</v>
      </c>
      <c r="N10" t="s">
        <v>16</v>
      </c>
      <c r="O10" t="s">
        <v>33</v>
      </c>
      <c r="P10" t="s">
        <v>34</v>
      </c>
      <c r="Q10" t="s">
        <v>33</v>
      </c>
      <c r="R10" s="1" t="s">
        <v>35</v>
      </c>
      <c r="S10" t="s">
        <v>34</v>
      </c>
      <c r="T10" s="7">
        <f>(H10-H10)/H10*100</f>
        <v>0</v>
      </c>
      <c r="U10" s="5">
        <f>(H10-H11)/H11*100</f>
        <v>-7.8227916629071625</v>
      </c>
    </row>
    <row r="11" spans="1:21" x14ac:dyDescent="0.25">
      <c r="A11">
        <v>10</v>
      </c>
      <c r="B11" t="s">
        <v>31</v>
      </c>
      <c r="C11" t="s">
        <v>4</v>
      </c>
      <c r="E11">
        <v>2</v>
      </c>
      <c r="H11">
        <v>11.083</v>
      </c>
      <c r="J11" t="s">
        <v>32</v>
      </c>
      <c r="K11">
        <v>0</v>
      </c>
      <c r="L11">
        <v>32</v>
      </c>
      <c r="M11" t="s">
        <v>37</v>
      </c>
      <c r="N11" t="s">
        <v>16</v>
      </c>
      <c r="O11" t="s">
        <v>33</v>
      </c>
      <c r="P11" t="s">
        <v>34</v>
      </c>
      <c r="Q11" t="s">
        <v>33</v>
      </c>
      <c r="R11" s="1" t="s">
        <v>35</v>
      </c>
      <c r="S11" t="s">
        <v>34</v>
      </c>
      <c r="T11" s="8">
        <f>(H11-H10)/H10*100</f>
        <v>8.4866875489428431</v>
      </c>
      <c r="U11" s="10">
        <f>(H11-H11)/H11*100</f>
        <v>0</v>
      </c>
    </row>
    <row r="12" spans="1:21" x14ac:dyDescent="0.25">
      <c r="A12">
        <v>11</v>
      </c>
      <c r="B12" t="s">
        <v>31</v>
      </c>
      <c r="C12" t="s">
        <v>4</v>
      </c>
      <c r="E12">
        <v>4</v>
      </c>
      <c r="H12" s="2">
        <v>10.817</v>
      </c>
      <c r="I12" s="2"/>
      <c r="J12" t="s">
        <v>32</v>
      </c>
      <c r="K12">
        <v>0</v>
      </c>
      <c r="L12">
        <v>32</v>
      </c>
      <c r="M12" t="s">
        <v>37</v>
      </c>
      <c r="N12" t="s">
        <v>16</v>
      </c>
      <c r="O12" t="s">
        <v>33</v>
      </c>
      <c r="P12" t="s">
        <v>34</v>
      </c>
      <c r="Q12" t="s">
        <v>33</v>
      </c>
      <c r="R12" s="1" t="s">
        <v>35</v>
      </c>
      <c r="S12" t="s">
        <v>34</v>
      </c>
      <c r="T12" s="8">
        <f>(H12-H10)/H10*100</f>
        <v>5.8829287392325851</v>
      </c>
      <c r="U12" s="3">
        <f>(H12-H11)/H11*100</f>
        <v>-2.4000721826220337</v>
      </c>
    </row>
    <row r="13" spans="1:21" x14ac:dyDescent="0.25">
      <c r="A13">
        <v>12</v>
      </c>
      <c r="B13" t="s">
        <v>31</v>
      </c>
      <c r="C13" t="s">
        <v>4</v>
      </c>
      <c r="E13">
        <v>6</v>
      </c>
      <c r="G13" s="2"/>
      <c r="H13" s="2">
        <v>11.005000000000001</v>
      </c>
      <c r="J13" t="s">
        <v>32</v>
      </c>
      <c r="K13">
        <v>0</v>
      </c>
      <c r="L13">
        <v>32</v>
      </c>
      <c r="M13" t="s">
        <v>37</v>
      </c>
      <c r="N13" t="s">
        <v>16</v>
      </c>
      <c r="O13" t="s">
        <v>33</v>
      </c>
      <c r="P13" t="s">
        <v>34</v>
      </c>
      <c r="Q13" t="s">
        <v>33</v>
      </c>
      <c r="R13" s="1" t="s">
        <v>35</v>
      </c>
      <c r="S13" t="s">
        <v>34</v>
      </c>
      <c r="T13" s="9">
        <f>(H13-H10)/H10*100</f>
        <v>7.7231793265466084</v>
      </c>
      <c r="U13" s="4">
        <f>(H13-H11)/H11*100</f>
        <v>-0.70378056482901197</v>
      </c>
    </row>
    <row r="14" spans="1:21" x14ac:dyDescent="0.25">
      <c r="A14">
        <v>13</v>
      </c>
      <c r="B14" t="s">
        <v>38</v>
      </c>
      <c r="C14" t="s">
        <v>39</v>
      </c>
      <c r="E14">
        <v>0</v>
      </c>
      <c r="G14">
        <v>0.24</v>
      </c>
      <c r="H14" s="2">
        <v>7.3650000000000002</v>
      </c>
      <c r="J14" t="s">
        <v>11</v>
      </c>
      <c r="L14">
        <v>35</v>
      </c>
      <c r="T14" s="7">
        <f>(H14-H14)/H14*100</f>
        <v>0</v>
      </c>
      <c r="U14" s="5">
        <f>(H14-H15)/H15*100</f>
        <v>-10.986221899927472</v>
      </c>
    </row>
    <row r="15" spans="1:21" x14ac:dyDescent="0.25">
      <c r="A15">
        <v>14</v>
      </c>
      <c r="B15" t="s">
        <v>38</v>
      </c>
      <c r="C15" t="s">
        <v>39</v>
      </c>
      <c r="E15">
        <v>2</v>
      </c>
      <c r="G15">
        <v>0.21</v>
      </c>
      <c r="H15" s="2">
        <v>8.2739999999999991</v>
      </c>
      <c r="J15" t="s">
        <v>11</v>
      </c>
      <c r="L15">
        <v>35</v>
      </c>
      <c r="T15" s="8">
        <f>(H15-H14)/H14*100</f>
        <v>12.342158859470453</v>
      </c>
      <c r="U15" s="10">
        <f>(H15-H15)/H15*100</f>
        <v>0</v>
      </c>
    </row>
    <row r="16" spans="1:21" x14ac:dyDescent="0.25">
      <c r="A16">
        <v>15</v>
      </c>
      <c r="B16" t="s">
        <v>38</v>
      </c>
      <c r="C16" t="s">
        <v>39</v>
      </c>
      <c r="E16">
        <v>4</v>
      </c>
      <c r="G16">
        <v>0.22</v>
      </c>
      <c r="H16" s="2">
        <v>8.0619999999999994</v>
      </c>
      <c r="J16" t="s">
        <v>11</v>
      </c>
      <c r="L16">
        <v>35</v>
      </c>
      <c r="T16" s="8">
        <f>(H16-H14)/H14*100</f>
        <v>9.4636795655125479</v>
      </c>
      <c r="U16" s="3">
        <f>(H16-H15)/H15*100</f>
        <v>-2.5622431713802243</v>
      </c>
    </row>
    <row r="17" spans="1:21" x14ac:dyDescent="0.25">
      <c r="A17">
        <v>16</v>
      </c>
      <c r="B17" t="s">
        <v>38</v>
      </c>
      <c r="C17" t="s">
        <v>39</v>
      </c>
      <c r="E17">
        <v>6</v>
      </c>
      <c r="G17">
        <v>0.22</v>
      </c>
      <c r="H17" s="2">
        <v>7.8520000000000003</v>
      </c>
      <c r="J17" t="s">
        <v>11</v>
      </c>
      <c r="L17">
        <v>35</v>
      </c>
      <c r="T17" s="9">
        <f>(H17-H14)/H14*100</f>
        <v>6.6123557365919901</v>
      </c>
      <c r="U17" s="4">
        <f>(H17-H15)/H15*100</f>
        <v>-5.1003142373700614</v>
      </c>
    </row>
    <row r="18" spans="1:21" x14ac:dyDescent="0.25">
      <c r="A18">
        <v>17</v>
      </c>
      <c r="B18" t="s">
        <v>56</v>
      </c>
      <c r="C18" t="s">
        <v>4</v>
      </c>
      <c r="D18" t="s">
        <v>57</v>
      </c>
      <c r="E18">
        <v>0</v>
      </c>
      <c r="G18">
        <v>0.97</v>
      </c>
      <c r="H18" s="2">
        <v>8.8040000000000003</v>
      </c>
      <c r="J18" t="s">
        <v>58</v>
      </c>
      <c r="L18">
        <v>15</v>
      </c>
      <c r="T18" s="7">
        <f>(H18-H18)/H18*100</f>
        <v>0</v>
      </c>
      <c r="U18" s="5">
        <f>(H18-H19)/H19*100</f>
        <v>-6.2306954947278639</v>
      </c>
    </row>
    <row r="19" spans="1:21" x14ac:dyDescent="0.25">
      <c r="A19">
        <v>18</v>
      </c>
      <c r="B19" t="s">
        <v>56</v>
      </c>
      <c r="C19" t="s">
        <v>4</v>
      </c>
      <c r="D19" t="s">
        <v>57</v>
      </c>
      <c r="E19">
        <v>2</v>
      </c>
      <c r="G19">
        <v>0.95</v>
      </c>
      <c r="H19" s="2">
        <v>9.3889999999999993</v>
      </c>
      <c r="J19" t="s">
        <v>58</v>
      </c>
      <c r="L19">
        <v>15</v>
      </c>
      <c r="T19" s="9">
        <f>(H19-H18)/H18*100</f>
        <v>6.6447069513857233</v>
      </c>
      <c r="U19" s="12">
        <f>(H19-H19)/H19*100</f>
        <v>0</v>
      </c>
    </row>
    <row r="20" spans="1:21" x14ac:dyDescent="0.25">
      <c r="A20">
        <v>19</v>
      </c>
      <c r="B20" t="s">
        <v>59</v>
      </c>
      <c r="C20" t="s">
        <v>60</v>
      </c>
      <c r="E20">
        <v>0</v>
      </c>
      <c r="H20" s="2">
        <v>6.2</v>
      </c>
      <c r="J20" t="s">
        <v>61</v>
      </c>
      <c r="T20" s="7">
        <f>(H20-H20)/H20*100</f>
        <v>0</v>
      </c>
      <c r="U20" s="5">
        <f>(H20-H21)/H21*100</f>
        <v>-12.676056338028163</v>
      </c>
    </row>
    <row r="21" spans="1:21" x14ac:dyDescent="0.25">
      <c r="A21">
        <v>20</v>
      </c>
      <c r="B21" t="s">
        <v>59</v>
      </c>
      <c r="C21" t="s">
        <v>60</v>
      </c>
      <c r="E21">
        <v>3</v>
      </c>
      <c r="H21" s="2">
        <v>7.1</v>
      </c>
      <c r="J21" t="s">
        <v>61</v>
      </c>
      <c r="T21" s="9">
        <f>(H21-H20)/H20*100</f>
        <v>14.516129032258055</v>
      </c>
      <c r="U21" s="12">
        <f>(H21-H21)/H21*100</f>
        <v>0</v>
      </c>
    </row>
    <row r="22" spans="1:21" x14ac:dyDescent="0.25">
      <c r="A22">
        <v>21</v>
      </c>
      <c r="H22" s="2"/>
    </row>
    <row r="23" spans="1:21" x14ac:dyDescent="0.25">
      <c r="A23">
        <v>22</v>
      </c>
      <c r="H23" s="2"/>
    </row>
    <row r="24" spans="1:21" x14ac:dyDescent="0.25">
      <c r="A24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2" sqref="F22"/>
    </sheetView>
  </sheetViews>
  <sheetFormatPr defaultRowHeight="15" x14ac:dyDescent="0.25"/>
  <cols>
    <col min="2" max="2" width="19.85546875" customWidth="1"/>
  </cols>
  <sheetData>
    <row r="1" spans="1:6" x14ac:dyDescent="0.25">
      <c r="C1" s="6" t="s">
        <v>27</v>
      </c>
      <c r="D1" t="s">
        <v>40</v>
      </c>
      <c r="F1" t="s">
        <v>41</v>
      </c>
    </row>
    <row r="2" spans="1:6" x14ac:dyDescent="0.25">
      <c r="A2" t="s">
        <v>62</v>
      </c>
      <c r="B2">
        <v>0</v>
      </c>
      <c r="C2" s="2">
        <v>3.09</v>
      </c>
      <c r="D2" s="2">
        <f>C2-C2</f>
        <v>0</v>
      </c>
      <c r="F2" s="2">
        <f>(D2+C6+C10)</f>
        <v>0</v>
      </c>
    </row>
    <row r="3" spans="1:6" x14ac:dyDescent="0.25">
      <c r="A3" t="s">
        <v>62</v>
      </c>
      <c r="B3">
        <v>2</v>
      </c>
      <c r="C3" s="2">
        <v>3.8</v>
      </c>
      <c r="D3" s="2">
        <f>C3-C2</f>
        <v>0.71</v>
      </c>
      <c r="F3" s="2">
        <f>(D3+C7+C11)</f>
        <v>0.71</v>
      </c>
    </row>
    <row r="4" spans="1:6" x14ac:dyDescent="0.25">
      <c r="A4" t="s">
        <v>62</v>
      </c>
      <c r="B4">
        <v>4</v>
      </c>
      <c r="C4" s="2">
        <v>4.1100000000000003</v>
      </c>
      <c r="D4" s="2">
        <f>C4-C2</f>
        <v>1.0200000000000005</v>
      </c>
      <c r="F4" s="2">
        <f>(D4+C8+C12)</f>
        <v>1.0200000000000005</v>
      </c>
    </row>
    <row r="5" spans="1:6" x14ac:dyDescent="0.25">
      <c r="A5" t="s">
        <v>62</v>
      </c>
      <c r="B5">
        <v>6</v>
      </c>
      <c r="C5" s="2">
        <v>4.22</v>
      </c>
      <c r="D5" s="2">
        <f>C5-C2</f>
        <v>1.1299999999999999</v>
      </c>
      <c r="F5" s="2">
        <f>(D5+C9+C13)</f>
        <v>1.1299999999999999</v>
      </c>
    </row>
    <row r="6" spans="1:6" x14ac:dyDescent="0.25">
      <c r="C6" s="2"/>
    </row>
    <row r="7" spans="1:6" x14ac:dyDescent="0.25">
      <c r="C7" s="2"/>
    </row>
    <row r="8" spans="1:6" x14ac:dyDescent="0.25">
      <c r="B8" s="2"/>
      <c r="C8" s="2"/>
    </row>
    <row r="9" spans="1:6" x14ac:dyDescent="0.25">
      <c r="B9" s="2"/>
      <c r="C9" s="2"/>
    </row>
    <row r="10" spans="1:6" x14ac:dyDescent="0.25">
      <c r="B10" s="2"/>
      <c r="C10" s="2"/>
    </row>
    <row r="11" spans="1:6" x14ac:dyDescent="0.25">
      <c r="B11" s="2"/>
      <c r="C11" s="2"/>
    </row>
    <row r="12" spans="1:6" x14ac:dyDescent="0.25">
      <c r="B12" s="2"/>
      <c r="C12" s="2"/>
    </row>
    <row r="13" spans="1:6" x14ac:dyDescent="0.25">
      <c r="B13" s="2"/>
      <c r="C1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V25" sqref="V25"/>
    </sheetView>
  </sheetViews>
  <sheetFormatPr defaultRowHeight="15" x14ac:dyDescent="0.25"/>
  <cols>
    <col min="1" max="1" width="14.5703125" customWidth="1"/>
    <col min="2" max="2" width="20" bestFit="1" customWidth="1"/>
    <col min="15" max="15" width="15.42578125" customWidth="1"/>
    <col min="17" max="17" width="13" customWidth="1"/>
  </cols>
  <sheetData>
    <row r="1" spans="1:5" x14ac:dyDescent="0.25">
      <c r="C1" s="6" t="s">
        <v>27</v>
      </c>
      <c r="D1" t="s">
        <v>40</v>
      </c>
      <c r="E1" t="s">
        <v>41</v>
      </c>
    </row>
    <row r="2" spans="1:5" x14ac:dyDescent="0.25">
      <c r="A2" t="s">
        <v>47</v>
      </c>
      <c r="B2">
        <v>0</v>
      </c>
      <c r="C2" s="2">
        <v>6.0731707317073171</v>
      </c>
      <c r="D2" s="2">
        <f>C2-$C$2</f>
        <v>0</v>
      </c>
      <c r="E2" s="2">
        <f>((D2+D6+D10+D14+D18+D20+D22+D24+D26+D28+D30+D32)/12)</f>
        <v>0</v>
      </c>
    </row>
    <row r="3" spans="1:5" x14ac:dyDescent="0.25">
      <c r="A3" t="s">
        <v>47</v>
      </c>
      <c r="B3">
        <v>2</v>
      </c>
      <c r="C3" s="2">
        <v>5.9736842105263159</v>
      </c>
      <c r="D3" s="2">
        <f>C3-$C$2</f>
        <v>-9.9486521181001208E-2</v>
      </c>
      <c r="E3" s="2">
        <f>((D3+D7+D11+D15+D19+D21+D23+D25+D27+D29+D31+D33)/12)</f>
        <v>0.45929278990158312</v>
      </c>
    </row>
    <row r="4" spans="1:5" x14ac:dyDescent="0.25">
      <c r="A4" t="s">
        <v>47</v>
      </c>
      <c r="B4">
        <v>4</v>
      </c>
      <c r="C4" s="2">
        <v>7.6666666666666661</v>
      </c>
      <c r="D4" s="2">
        <f>C4-$C$2</f>
        <v>1.5934959349593489</v>
      </c>
      <c r="E4" s="2">
        <f>(D4+D8+D12+D16)/4</f>
        <v>0.72287398373983724</v>
      </c>
    </row>
    <row r="5" spans="1:5" x14ac:dyDescent="0.25">
      <c r="A5" t="s">
        <v>47</v>
      </c>
      <c r="B5">
        <v>6</v>
      </c>
      <c r="C5" s="2">
        <v>7.552631578947369</v>
      </c>
      <c r="D5" s="2">
        <f>C5-$C$2</f>
        <v>1.4794608472400519</v>
      </c>
      <c r="E5" s="2">
        <f>(D5+D9+D13+D17)/4</f>
        <v>0.69136521181001331</v>
      </c>
    </row>
    <row r="6" spans="1:5" x14ac:dyDescent="0.25">
      <c r="A6" t="s">
        <v>48</v>
      </c>
      <c r="B6">
        <v>0</v>
      </c>
      <c r="C6">
        <v>10.215999999999999</v>
      </c>
      <c r="D6" s="2">
        <f>C6-$C$6</f>
        <v>0</v>
      </c>
    </row>
    <row r="7" spans="1:5" x14ac:dyDescent="0.25">
      <c r="A7" t="s">
        <v>48</v>
      </c>
      <c r="B7">
        <v>2</v>
      </c>
      <c r="C7">
        <v>11.083</v>
      </c>
      <c r="D7" s="2">
        <f>C7-$C$6</f>
        <v>0.86700000000000088</v>
      </c>
    </row>
    <row r="8" spans="1:5" x14ac:dyDescent="0.25">
      <c r="A8" t="s">
        <v>48</v>
      </c>
      <c r="B8">
        <v>4</v>
      </c>
      <c r="C8" s="2">
        <v>10.817</v>
      </c>
      <c r="D8" s="2">
        <f>C8-$C$6</f>
        <v>0.60100000000000087</v>
      </c>
    </row>
    <row r="9" spans="1:5" x14ac:dyDescent="0.25">
      <c r="A9" t="s">
        <v>48</v>
      </c>
      <c r="B9">
        <v>6</v>
      </c>
      <c r="C9" s="2">
        <v>11.005000000000001</v>
      </c>
      <c r="D9" s="2">
        <f>C9-$C$6</f>
        <v>0.78900000000000148</v>
      </c>
      <c r="E9" s="2"/>
    </row>
    <row r="10" spans="1:5" x14ac:dyDescent="0.25">
      <c r="A10" t="s">
        <v>49</v>
      </c>
      <c r="B10">
        <v>0</v>
      </c>
      <c r="C10" s="2">
        <v>7.3650000000000002</v>
      </c>
      <c r="D10" s="2">
        <f>C10-$C$10</f>
        <v>0</v>
      </c>
      <c r="E10" s="2"/>
    </row>
    <row r="11" spans="1:5" x14ac:dyDescent="0.25">
      <c r="A11" t="s">
        <v>49</v>
      </c>
      <c r="B11">
        <v>2</v>
      </c>
      <c r="C11" s="2">
        <v>8.2739999999999991</v>
      </c>
      <c r="D11" s="2">
        <f>C11-$C$10</f>
        <v>0.90899999999999892</v>
      </c>
      <c r="E11" s="2"/>
    </row>
    <row r="12" spans="1:5" x14ac:dyDescent="0.25">
      <c r="A12" t="s">
        <v>49</v>
      </c>
      <c r="B12">
        <v>4</v>
      </c>
      <c r="C12" s="2">
        <v>8.0619999999999994</v>
      </c>
      <c r="D12" s="2">
        <f>C12-$C$10</f>
        <v>0.69699999999999918</v>
      </c>
      <c r="E12" s="2"/>
    </row>
    <row r="13" spans="1:5" x14ac:dyDescent="0.25">
      <c r="A13" t="s">
        <v>49</v>
      </c>
      <c r="B13">
        <v>6</v>
      </c>
      <c r="C13" s="2">
        <v>7.8520000000000003</v>
      </c>
      <c r="D13" s="2">
        <f>C13-$C$10</f>
        <v>0.4870000000000001</v>
      </c>
    </row>
    <row r="14" spans="1:5" x14ac:dyDescent="0.25">
      <c r="A14" t="s">
        <v>50</v>
      </c>
      <c r="B14">
        <v>0</v>
      </c>
      <c r="C14" s="2">
        <v>9.0500000000000007</v>
      </c>
      <c r="D14" s="2">
        <f>C14-$C$14</f>
        <v>0</v>
      </c>
      <c r="E14" s="2"/>
    </row>
    <row r="15" spans="1:5" x14ac:dyDescent="0.25">
      <c r="A15" t="s">
        <v>50</v>
      </c>
      <c r="B15">
        <v>2</v>
      </c>
      <c r="C15" s="2">
        <v>9.1199999999999992</v>
      </c>
      <c r="D15" s="2">
        <f>C15-$C$14</f>
        <v>6.9999999999998508E-2</v>
      </c>
      <c r="E15" s="2">
        <f>STDEV(D2,D6,D10,D14,D18,D20,D22,D24,D26,D28,D30,D32)</f>
        <v>0</v>
      </c>
    </row>
    <row r="16" spans="1:5" x14ac:dyDescent="0.25">
      <c r="A16" t="s">
        <v>50</v>
      </c>
      <c r="B16">
        <v>4</v>
      </c>
      <c r="C16" s="2">
        <v>9.0500000000000007</v>
      </c>
      <c r="D16" s="2">
        <f>C16-$C$14</f>
        <v>0</v>
      </c>
      <c r="E16" s="2">
        <f>STDEV(D3,D7,D11,D15,D19,D21,D23,D25,D27,D29,D31,D33)/SQRT(12)</f>
        <v>0.14123894876665619</v>
      </c>
    </row>
    <row r="17" spans="1:18" x14ac:dyDescent="0.25">
      <c r="A17" t="s">
        <v>50</v>
      </c>
      <c r="B17">
        <v>6</v>
      </c>
      <c r="C17" s="2">
        <v>9.06</v>
      </c>
      <c r="D17" s="2">
        <f>C17-$C$14</f>
        <v>9.9999999999997868E-3</v>
      </c>
      <c r="E17" s="2">
        <f>STDEV(D4,D8,D12,D16)/SQRT(4)</f>
        <v>0.32864014124626245</v>
      </c>
    </row>
    <row r="18" spans="1:18" x14ac:dyDescent="0.25">
      <c r="A18" t="s">
        <v>56</v>
      </c>
      <c r="B18">
        <v>0</v>
      </c>
      <c r="C18" s="2">
        <v>8.8040000000000003</v>
      </c>
      <c r="D18" s="2">
        <f>C18-C18</f>
        <v>0</v>
      </c>
      <c r="E18" s="2">
        <f>STDEV(D5,D9,D13,D17)/SQRT(4)</f>
        <v>0.30776763070426971</v>
      </c>
    </row>
    <row r="19" spans="1:18" x14ac:dyDescent="0.25">
      <c r="A19" t="s">
        <v>56</v>
      </c>
      <c r="B19">
        <v>2</v>
      </c>
      <c r="C19" s="2">
        <v>9.3889999999999993</v>
      </c>
      <c r="D19" s="2">
        <f>C19-C18</f>
        <v>0.58499999999999908</v>
      </c>
    </row>
    <row r="20" spans="1:18" x14ac:dyDescent="0.25">
      <c r="A20" t="s">
        <v>43</v>
      </c>
      <c r="B20">
        <v>0</v>
      </c>
      <c r="C20" s="2">
        <v>5.94</v>
      </c>
      <c r="D20" s="2">
        <f>C20-$C$20</f>
        <v>0</v>
      </c>
    </row>
    <row r="21" spans="1:18" x14ac:dyDescent="0.25">
      <c r="A21" t="s">
        <v>43</v>
      </c>
      <c r="B21">
        <v>2</v>
      </c>
      <c r="C21" s="2">
        <v>7</v>
      </c>
      <c r="D21" s="2">
        <f>C21-$C$20</f>
        <v>1.0599999999999996</v>
      </c>
    </row>
    <row r="22" spans="1:18" x14ac:dyDescent="0.25">
      <c r="A22" t="s">
        <v>44</v>
      </c>
      <c r="B22">
        <v>0</v>
      </c>
      <c r="C22" s="2">
        <v>7.59</v>
      </c>
      <c r="D22" s="2">
        <f>C22-$C$22</f>
        <v>0</v>
      </c>
      <c r="E22">
        <f>STDEV(D2,D6,D10,D14,D18,D20,D22,D24,D26,D28,D30,D32)</f>
        <v>0</v>
      </c>
    </row>
    <row r="23" spans="1:18" x14ac:dyDescent="0.25">
      <c r="A23" t="s">
        <v>44</v>
      </c>
      <c r="B23">
        <v>2</v>
      </c>
      <c r="C23" s="2">
        <v>7.32</v>
      </c>
      <c r="D23" s="2">
        <f>C23-$C$22</f>
        <v>-0.26999999999999957</v>
      </c>
      <c r="E23" s="2">
        <f>STDEV(D3,D7,D11,D15,D19,D21,D23,D25,D27,D29,D31,D33)</f>
        <v>0.48926607054293225</v>
      </c>
    </row>
    <row r="24" spans="1:18" x14ac:dyDescent="0.25">
      <c r="A24" t="s">
        <v>45</v>
      </c>
      <c r="B24">
        <v>0</v>
      </c>
      <c r="C24" s="2">
        <v>6.47</v>
      </c>
      <c r="D24" s="2">
        <f>C24-$C$24</f>
        <v>0</v>
      </c>
      <c r="E24" s="2">
        <f>STDEV(D4,D8,D12,D16)</f>
        <v>0.6572802824925249</v>
      </c>
      <c r="O24" s="13" t="s">
        <v>70</v>
      </c>
      <c r="P24" s="14" t="s">
        <v>64</v>
      </c>
      <c r="Q24" s="14"/>
      <c r="R24" s="15"/>
    </row>
    <row r="25" spans="1:18" x14ac:dyDescent="0.25">
      <c r="A25" t="s">
        <v>45</v>
      </c>
      <c r="B25">
        <v>2</v>
      </c>
      <c r="C25" s="2">
        <v>6.88</v>
      </c>
      <c r="D25" s="2">
        <f>C25-$C$24</f>
        <v>0.41000000000000014</v>
      </c>
      <c r="E25" s="2">
        <f>STDEV(D5,D9,D13,D17)</f>
        <v>0.61553526140853942</v>
      </c>
      <c r="O25" s="16"/>
      <c r="P25" s="17" t="s">
        <v>68</v>
      </c>
      <c r="Q25" s="17" t="s">
        <v>41</v>
      </c>
      <c r="R25" s="18" t="s">
        <v>69</v>
      </c>
    </row>
    <row r="26" spans="1:18" x14ac:dyDescent="0.25">
      <c r="A26" t="s">
        <v>51</v>
      </c>
      <c r="B26">
        <v>0</v>
      </c>
      <c r="C26">
        <v>6.5099999999999989</v>
      </c>
      <c r="D26" s="2">
        <f>C26-$C$26</f>
        <v>0</v>
      </c>
      <c r="O26" s="16" t="s">
        <v>65</v>
      </c>
      <c r="P26" s="19">
        <f>Q26-E16</f>
        <v>0.31805384113492696</v>
      </c>
      <c r="Q26" s="19">
        <f>E3</f>
        <v>0.45929278990158312</v>
      </c>
      <c r="R26" s="20">
        <f>Q26+E16</f>
        <v>0.60053173866823928</v>
      </c>
    </row>
    <row r="27" spans="1:18" x14ac:dyDescent="0.25">
      <c r="A27" t="s">
        <v>51</v>
      </c>
      <c r="B27">
        <v>2.5</v>
      </c>
      <c r="C27">
        <v>7.5</v>
      </c>
      <c r="D27" s="2">
        <f>C27-$C$26</f>
        <v>0.9900000000000011</v>
      </c>
      <c r="O27" s="16" t="s">
        <v>66</v>
      </c>
      <c r="P27" s="19">
        <f>Q27-E17</f>
        <v>0.39423384249357479</v>
      </c>
      <c r="Q27" s="19">
        <f>E4</f>
        <v>0.72287398373983724</v>
      </c>
      <c r="R27" s="20">
        <f>Q27+E17</f>
        <v>1.0515141249860998</v>
      </c>
    </row>
    <row r="28" spans="1:18" x14ac:dyDescent="0.25">
      <c r="A28" t="s">
        <v>52</v>
      </c>
      <c r="B28">
        <v>0</v>
      </c>
      <c r="C28">
        <v>6.42</v>
      </c>
      <c r="D28" s="2">
        <f>C28-$C$28</f>
        <v>0</v>
      </c>
      <c r="O28" s="21" t="s">
        <v>67</v>
      </c>
      <c r="P28" s="22">
        <f>Q28-E18</f>
        <v>0.3835975811057436</v>
      </c>
      <c r="Q28" s="22">
        <f>E5</f>
        <v>0.69136521181001331</v>
      </c>
      <c r="R28" s="23">
        <f>Q28+E18</f>
        <v>0.99913284251428303</v>
      </c>
    </row>
    <row r="29" spans="1:18" x14ac:dyDescent="0.25">
      <c r="A29" t="s">
        <v>52</v>
      </c>
      <c r="B29">
        <v>2.5</v>
      </c>
      <c r="C29">
        <v>7.3599999999999994</v>
      </c>
      <c r="D29" s="2">
        <f>C29-$C$28</f>
        <v>0.9399999999999995</v>
      </c>
    </row>
    <row r="30" spans="1:18" x14ac:dyDescent="0.25">
      <c r="A30" t="s">
        <v>53</v>
      </c>
      <c r="B30">
        <v>0</v>
      </c>
      <c r="C30">
        <v>7.9300000000000006</v>
      </c>
      <c r="D30" s="2">
        <f>C30-$C$30</f>
        <v>0</v>
      </c>
    </row>
    <row r="31" spans="1:18" x14ac:dyDescent="0.25">
      <c r="A31" t="s">
        <v>53</v>
      </c>
      <c r="B31">
        <v>2.5</v>
      </c>
      <c r="C31">
        <v>7.95</v>
      </c>
      <c r="D31" s="2">
        <f>C31-$C$30</f>
        <v>1.9999999999999574E-2</v>
      </c>
      <c r="O31" s="13" t="s">
        <v>71</v>
      </c>
      <c r="P31" s="14" t="s">
        <v>64</v>
      </c>
      <c r="Q31" s="14"/>
      <c r="R31" s="15"/>
    </row>
    <row r="32" spans="1:18" x14ac:dyDescent="0.25">
      <c r="A32" t="s">
        <v>54</v>
      </c>
      <c r="B32">
        <v>0</v>
      </c>
      <c r="C32">
        <v>8.1599999999999984</v>
      </c>
      <c r="D32" s="2">
        <f>C32-$C$32</f>
        <v>0</v>
      </c>
      <c r="O32" s="16"/>
      <c r="P32" s="17" t="s">
        <v>68</v>
      </c>
      <c r="Q32" s="17" t="s">
        <v>41</v>
      </c>
      <c r="R32" s="18" t="s">
        <v>69</v>
      </c>
    </row>
    <row r="33" spans="1:18" x14ac:dyDescent="0.25">
      <c r="A33" t="s">
        <v>54</v>
      </c>
      <c r="B33">
        <v>2.5</v>
      </c>
      <c r="C33">
        <v>8.19</v>
      </c>
      <c r="D33" s="2">
        <f>C33-$C$32</f>
        <v>3.0000000000001137E-2</v>
      </c>
      <c r="O33" s="16" t="s">
        <v>65</v>
      </c>
      <c r="P33" s="19">
        <f>Q33-E23</f>
        <v>-2.9973280641349132E-2</v>
      </c>
      <c r="Q33" s="19">
        <f>E3</f>
        <v>0.45929278990158312</v>
      </c>
      <c r="R33" s="20">
        <f>Q33+E23</f>
        <v>0.94855886044451543</v>
      </c>
    </row>
    <row r="34" spans="1:18" x14ac:dyDescent="0.25">
      <c r="O34" s="16" t="s">
        <v>66</v>
      </c>
      <c r="P34" s="19">
        <f>Q34-E24</f>
        <v>6.5593701247312342E-2</v>
      </c>
      <c r="Q34" s="19">
        <f>E4</f>
        <v>0.72287398373983724</v>
      </c>
      <c r="R34" s="20">
        <f>Q34+E24</f>
        <v>1.380154266232362</v>
      </c>
    </row>
    <row r="35" spans="1:18" x14ac:dyDescent="0.25">
      <c r="O35" s="21" t="s">
        <v>67</v>
      </c>
      <c r="P35" s="22">
        <f>Q35-E25</f>
        <v>7.5829950401473889E-2</v>
      </c>
      <c r="Q35" s="22">
        <f>E5</f>
        <v>0.69136521181001331</v>
      </c>
      <c r="R35" s="23">
        <f>Q35+E25</f>
        <v>1.3069004732185527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3" sqref="C13"/>
    </sheetView>
  </sheetViews>
  <sheetFormatPr defaultRowHeight="15" x14ac:dyDescent="0.25"/>
  <sheetData>
    <row r="1" spans="1:6" x14ac:dyDescent="0.25">
      <c r="C1" s="6" t="s">
        <v>27</v>
      </c>
      <c r="D1" t="s">
        <v>40</v>
      </c>
      <c r="F1" t="s">
        <v>41</v>
      </c>
    </row>
    <row r="2" spans="1:6" x14ac:dyDescent="0.25">
      <c r="A2" t="s">
        <v>63</v>
      </c>
      <c r="B2">
        <v>0</v>
      </c>
      <c r="C2" s="2">
        <v>6.2</v>
      </c>
      <c r="D2" s="2">
        <f>C2-C2</f>
        <v>0</v>
      </c>
      <c r="F2" s="2">
        <f>(D2+C6+C10)</f>
        <v>0</v>
      </c>
    </row>
    <row r="3" spans="1:6" x14ac:dyDescent="0.25">
      <c r="A3" t="s">
        <v>63</v>
      </c>
      <c r="B3">
        <v>3</v>
      </c>
      <c r="C3" s="2">
        <v>7.1</v>
      </c>
      <c r="D3" s="2">
        <f>C3-C2</f>
        <v>0.89999999999999947</v>
      </c>
      <c r="F3" s="2">
        <f>(D3+C7+C11)</f>
        <v>0.89999999999999947</v>
      </c>
    </row>
    <row r="4" spans="1:6" x14ac:dyDescent="0.25">
      <c r="B4" s="2"/>
      <c r="C4" s="2"/>
      <c r="E4" s="2"/>
    </row>
    <row r="5" spans="1:6" x14ac:dyDescent="0.25">
      <c r="B5" s="2"/>
      <c r="C5" s="2"/>
      <c r="E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22" sqref="E22"/>
    </sheetView>
  </sheetViews>
  <sheetFormatPr defaultRowHeight="15" x14ac:dyDescent="0.25"/>
  <cols>
    <col min="1" max="1" width="13.85546875" bestFit="1" customWidth="1"/>
    <col min="2" max="2" width="20.85546875" bestFit="1" customWidth="1"/>
    <col min="3" max="4" width="11.5703125" bestFit="1" customWidth="1"/>
  </cols>
  <sheetData>
    <row r="1" spans="1:4" x14ac:dyDescent="0.25">
      <c r="A1" t="s">
        <v>42</v>
      </c>
    </row>
    <row r="2" spans="1:4" x14ac:dyDescent="0.25">
      <c r="A2" t="s">
        <v>43</v>
      </c>
    </row>
    <row r="3" spans="1:4" x14ac:dyDescent="0.25">
      <c r="B3" t="s">
        <v>55</v>
      </c>
      <c r="C3" t="s">
        <v>40</v>
      </c>
    </row>
    <row r="4" spans="1:4" x14ac:dyDescent="0.25">
      <c r="A4">
        <v>0</v>
      </c>
      <c r="B4">
        <f>(33.1+26.3)*100/1000</f>
        <v>5.9400000000000013</v>
      </c>
      <c r="C4" s="11">
        <f>B4-B4</f>
        <v>0</v>
      </c>
      <c r="D4" s="11"/>
    </row>
    <row r="5" spans="1:4" x14ac:dyDescent="0.25">
      <c r="A5">
        <v>2</v>
      </c>
      <c r="B5">
        <f>(33.1+36.9)*100/1000</f>
        <v>7</v>
      </c>
      <c r="C5" s="11">
        <f>B5-B4</f>
        <v>1.0599999999999987</v>
      </c>
      <c r="D5" s="11"/>
    </row>
    <row r="7" spans="1:4" x14ac:dyDescent="0.25">
      <c r="A7" t="s">
        <v>44</v>
      </c>
    </row>
    <row r="8" spans="1:4" x14ac:dyDescent="0.25">
      <c r="A8">
        <v>0</v>
      </c>
      <c r="B8">
        <f>(40.6+35.3)*100/1000</f>
        <v>7.5900000000000007</v>
      </c>
      <c r="C8" s="11">
        <f>B8-B8</f>
        <v>0</v>
      </c>
      <c r="D8" s="11"/>
    </row>
    <row r="9" spans="1:4" x14ac:dyDescent="0.25">
      <c r="A9">
        <v>2</v>
      </c>
      <c r="B9">
        <f>(40.6+32.6)*100/1000</f>
        <v>7.32</v>
      </c>
      <c r="C9" s="11">
        <f>B9-B8</f>
        <v>-0.27000000000000046</v>
      </c>
      <c r="D9" s="11"/>
    </row>
    <row r="11" spans="1:4" x14ac:dyDescent="0.25">
      <c r="A11" t="s">
        <v>45</v>
      </c>
    </row>
    <row r="12" spans="1:4" x14ac:dyDescent="0.25">
      <c r="A12">
        <v>0</v>
      </c>
      <c r="B12">
        <f>(39+25.7)*100/1000</f>
        <v>6.47</v>
      </c>
      <c r="C12" s="11">
        <f>B12-B12</f>
        <v>0</v>
      </c>
      <c r="D12" s="11"/>
    </row>
    <row r="13" spans="1:4" x14ac:dyDescent="0.25">
      <c r="A13">
        <v>2</v>
      </c>
      <c r="B13">
        <f>(39+29.8)*100/1000</f>
        <v>6.88</v>
      </c>
      <c r="C13" s="11">
        <f>B13-B12</f>
        <v>0.41000000000000014</v>
      </c>
      <c r="D13" s="11"/>
    </row>
    <row r="15" spans="1:4" x14ac:dyDescent="0.25">
      <c r="A15" t="s">
        <v>46</v>
      </c>
    </row>
    <row r="16" spans="1:4" x14ac:dyDescent="0.25">
      <c r="A16">
        <v>0</v>
      </c>
      <c r="B16" s="2">
        <f>(B4+B8+B12)/3</f>
        <v>6.666666666666667</v>
      </c>
      <c r="C16" s="11">
        <f>B16-B16</f>
        <v>0</v>
      </c>
      <c r="D16" s="11"/>
    </row>
    <row r="17" spans="1:4" x14ac:dyDescent="0.25">
      <c r="A17">
        <v>2</v>
      </c>
      <c r="B17" s="2">
        <f>(B5+B9+B13)/3</f>
        <v>7.0666666666666664</v>
      </c>
      <c r="C17" s="11">
        <f>B17-B16</f>
        <v>0.39999999999999947</v>
      </c>
      <c r="D17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7" sqref="F7"/>
    </sheetView>
  </sheetViews>
  <sheetFormatPr defaultRowHeight="15" x14ac:dyDescent="0.25"/>
  <cols>
    <col min="1" max="1" width="13.85546875" bestFit="1" customWidth="1"/>
    <col min="2" max="2" width="20.85546875" bestFit="1" customWidth="1"/>
    <col min="3" max="4" width="11.5703125" bestFit="1" customWidth="1"/>
    <col min="6" max="6" width="5" bestFit="1" customWidth="1"/>
  </cols>
  <sheetData>
    <row r="1" spans="1:3" x14ac:dyDescent="0.25">
      <c r="A1" t="s">
        <v>42</v>
      </c>
    </row>
    <row r="2" spans="1:3" x14ac:dyDescent="0.25">
      <c r="A2" t="s">
        <v>51</v>
      </c>
    </row>
    <row r="3" spans="1:3" x14ac:dyDescent="0.25">
      <c r="B3" t="s">
        <v>55</v>
      </c>
      <c r="C3" t="s">
        <v>40</v>
      </c>
    </row>
    <row r="4" spans="1:3" x14ac:dyDescent="0.25">
      <c r="A4">
        <v>0</v>
      </c>
      <c r="B4">
        <f>(71.5-6.4)*100/1000</f>
        <v>6.5099999999999989</v>
      </c>
      <c r="C4" s="11">
        <f>B4-B4</f>
        <v>0</v>
      </c>
    </row>
    <row r="5" spans="1:3" x14ac:dyDescent="0.25">
      <c r="A5">
        <v>2.5</v>
      </c>
      <c r="B5">
        <f>(71.5+3.5)*100/1000</f>
        <v>7.5</v>
      </c>
      <c r="C5" s="11">
        <f>B5-B4</f>
        <v>0.9900000000000011</v>
      </c>
    </row>
    <row r="7" spans="1:3" x14ac:dyDescent="0.25">
      <c r="A7" t="s">
        <v>52</v>
      </c>
    </row>
    <row r="8" spans="1:3" x14ac:dyDescent="0.25">
      <c r="A8">
        <v>0</v>
      </c>
      <c r="B8">
        <f>(71.7-7.5)*100/1000</f>
        <v>6.42</v>
      </c>
      <c r="C8" s="11">
        <f>B8-B8</f>
        <v>0</v>
      </c>
    </row>
    <row r="9" spans="1:3" x14ac:dyDescent="0.25">
      <c r="A9">
        <v>2.5</v>
      </c>
      <c r="B9">
        <f>(71.5+2.1)*100/1000</f>
        <v>7.3599999999999994</v>
      </c>
      <c r="C9" s="11">
        <f>B9-B8</f>
        <v>0.9399999999999995</v>
      </c>
    </row>
    <row r="11" spans="1:3" x14ac:dyDescent="0.25">
      <c r="A11" t="s">
        <v>53</v>
      </c>
    </row>
    <row r="12" spans="1:3" x14ac:dyDescent="0.25">
      <c r="A12">
        <v>0</v>
      </c>
      <c r="B12">
        <f>(81.4-2.1)*100/1000</f>
        <v>7.9300000000000006</v>
      </c>
      <c r="C12" s="11">
        <f>B12-B12</f>
        <v>0</v>
      </c>
    </row>
    <row r="13" spans="1:3" x14ac:dyDescent="0.25">
      <c r="A13">
        <v>2.5</v>
      </c>
      <c r="B13">
        <f>(81.4-1.9)*100/1000</f>
        <v>7.95</v>
      </c>
      <c r="C13" s="11">
        <f>B13-B12</f>
        <v>1.9999999999999574E-2</v>
      </c>
    </row>
    <row r="15" spans="1:3" x14ac:dyDescent="0.25">
      <c r="A15" t="s">
        <v>54</v>
      </c>
    </row>
    <row r="16" spans="1:3" x14ac:dyDescent="0.25">
      <c r="A16">
        <v>0</v>
      </c>
      <c r="B16">
        <f>(83.1-1.5)*100/1000</f>
        <v>8.1599999999999984</v>
      </c>
      <c r="C16" s="11">
        <f>B16-B16</f>
        <v>0</v>
      </c>
    </row>
    <row r="17" spans="1:3" x14ac:dyDescent="0.25">
      <c r="A17">
        <v>2.5</v>
      </c>
      <c r="B17">
        <f>(83.1-1.2)*100/1000</f>
        <v>8.19</v>
      </c>
      <c r="C17" s="11">
        <f>B17-B16</f>
        <v>3.0000000000001137E-2</v>
      </c>
    </row>
    <row r="19" spans="1:3" x14ac:dyDescent="0.25">
      <c r="A19" t="s">
        <v>46</v>
      </c>
    </row>
    <row r="20" spans="1:3" x14ac:dyDescent="0.25">
      <c r="A20">
        <v>0</v>
      </c>
      <c r="B20">
        <f>(B4+B8+B12+B16)/4</f>
        <v>7.254999999999999</v>
      </c>
      <c r="C20" s="11">
        <f>B20-B20</f>
        <v>0</v>
      </c>
    </row>
    <row r="21" spans="1:3" x14ac:dyDescent="0.25">
      <c r="A21">
        <v>2.5</v>
      </c>
      <c r="B21">
        <f>(B5+B9+B13+B17)/4</f>
        <v>7.75</v>
      </c>
      <c r="C21" s="11">
        <f>B21-B20</f>
        <v>0.49500000000000099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maskinstationernes test</vt:lpstr>
      <vt:lpstr>raps</vt:lpstr>
      <vt:lpstr>Hvede</vt:lpstr>
      <vt:lpstr>byg</vt:lpstr>
      <vt:lpstr>landsforsøgene 2010</vt:lpstr>
      <vt:lpstr>landsforsøgene 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bruger</cp:lastModifiedBy>
  <dcterms:created xsi:type="dcterms:W3CDTF">2012-08-21T13:05:10Z</dcterms:created>
  <dcterms:modified xsi:type="dcterms:W3CDTF">2012-09-04T07:51:11Z</dcterms:modified>
</cp:coreProperties>
</file>